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5480" windowHeight="4500" firstSheet="10" activeTab="10"/>
  </bookViews>
  <sheets>
    <sheet name="_options" sheetId="1" state="hidden" r:id="rId1"/>
    <sheet name="_control" sheetId="2" state="hidden" r:id="rId2"/>
    <sheet name="Monitoring - With Dir" sheetId="3" state="hidden" r:id="rId3"/>
    <sheet name="Monitoring - With Dir (2)" sheetId="4" state="hidden" r:id="rId4"/>
    <sheet name="Monitoring - With Dir (3)" sheetId="5" state="hidden" r:id="rId5"/>
    <sheet name="Monitoring - With Dir (4)" sheetId="6" state="hidden" r:id="rId6"/>
    <sheet name="Summary" sheetId="7" state="hidden" r:id="rId7"/>
    <sheet name="Comments" sheetId="8" state="hidden" r:id="rId8"/>
    <sheet name="Appendix A" sheetId="9" state="hidden" r:id="rId9"/>
    <sheet name="AppA (Report)" sheetId="10" state="hidden" r:id="rId10"/>
    <sheet name="Appendix 1 Sept (Q2)" sheetId="11" r:id="rId11"/>
  </sheets>
  <definedNames>
    <definedName name="OLE_LINK3" localSheetId="7">'Comments'!#REF!</definedName>
    <definedName name="OLE_LINK4" localSheetId="7">'Comments'!#REF!</definedName>
    <definedName name="Z_0C8CDEE8_9018_48AF_8DFA_4A3967CD1387_.wvu.Cols" localSheetId="9" hidden="1">'AppA (Report)'!$O:$O</definedName>
    <definedName name="Z_0C8CDEE8_9018_48AF_8DFA_4A3967CD1387_.wvu.Cols" localSheetId="10" hidden="1">'Appendix 1 Sept (Q2)'!$O:$O</definedName>
    <definedName name="Z_0C8CDEE8_9018_48AF_8DFA_4A3967CD1387_.wvu.Cols" localSheetId="8" hidden="1">'Appendix A'!$O:$O</definedName>
    <definedName name="Z_0C8CDEE8_9018_48AF_8DFA_4A3967CD1387_.wvu.Cols" localSheetId="7" hidden="1">'Comments'!$O:$O</definedName>
    <definedName name="Z_0C8CDEE8_9018_48AF_8DFA_4A3967CD1387_.wvu.PrintArea" localSheetId="9" hidden="1">'AppA (Report)'!$A$1:$E$7</definedName>
    <definedName name="Z_0C8CDEE8_9018_48AF_8DFA_4A3967CD1387_.wvu.PrintArea" localSheetId="10" hidden="1">'Appendix 1 Sept (Q2)'!$A$1:$E$7</definedName>
    <definedName name="Z_0C8CDEE8_9018_48AF_8DFA_4A3967CD1387_.wvu.PrintArea" localSheetId="8" hidden="1">'Appendix A'!$A$1:$E$7</definedName>
    <definedName name="Z_13F0B54A_5AF2_4A7A_873D_749DBEDDACC7_.wvu.Cols" localSheetId="9" hidden="1">'AppA (Report)'!$L:$L</definedName>
    <definedName name="Z_13F0B54A_5AF2_4A7A_873D_749DBEDDACC7_.wvu.Cols" localSheetId="10" hidden="1">'Appendix 1 Sept (Q2)'!$L:$L</definedName>
    <definedName name="Z_13F0B54A_5AF2_4A7A_873D_749DBEDDACC7_.wvu.Cols" localSheetId="8" hidden="1">'Appendix A'!$L:$L</definedName>
    <definedName name="Z_32BABCC2_B299_47F2_A681_3DD4C567BB30_.wvu.Cols" localSheetId="9" hidden="1">'AppA (Report)'!$E:$E,'AppA (Report)'!#REF!</definedName>
    <definedName name="Z_32BABCC2_B299_47F2_A681_3DD4C567BB30_.wvu.Cols" localSheetId="10" hidden="1">'Appendix 1 Sept (Q2)'!$E:$E,'Appendix 1 Sept (Q2)'!#REF!</definedName>
    <definedName name="Z_32BABCC2_B299_47F2_A681_3DD4C567BB30_.wvu.Cols" localSheetId="8" hidden="1">'Appendix A'!$E:$E,'Appendix A'!#REF!</definedName>
    <definedName name="Z_36EBF201_761B_4756_9359_2B14127202AF_.wvu.Cols" localSheetId="10" hidden="1">'Appendix 1 Sept (Q2)'!$B:$D</definedName>
    <definedName name="Z_36EBF201_761B_4756_9359_2B14127202AF_.wvu.Cols" localSheetId="6" hidden="1">'Summary'!$A:$B,'Summary'!$L:$M</definedName>
    <definedName name="Z_36EBF201_761B_4756_9359_2B14127202AF_.wvu.Rows" localSheetId="10" hidden="1">'Appendix 1 Sept (Q2)'!$31:$38,'Appendix 1 Sept (Q2)'!$41:$49,'Appendix 1 Sept (Q2)'!$67:$144</definedName>
    <definedName name="Z_36EBF201_761B_4756_9359_2B14127202AF_.wvu.Rows" localSheetId="6" hidden="1">'Summary'!$9:$22,'Summary'!$30:$33,'Summary'!$53:$54,'Summary'!$57:$76,'Summary'!$81:$104,'Summary'!$107:$128,'Summary'!$130:$151,'Summary'!$153:$175,'Summary'!$177:$198,'Summary'!$200:$222,'Summary'!$224:$245,'Summary'!$248:$272,'Summary'!$277:$301,'Summary'!$308:$332</definedName>
    <definedName name="Z_38D2B69E_E365_498B_89F7_BFB0595DF2BF_.wvu.Cols" localSheetId="6" hidden="1">'Summary'!$V:$V</definedName>
    <definedName name="Z_38D2B69E_E365_498B_89F7_BFB0595DF2BF_.wvu.Rows" localSheetId="6" hidden="1">'Summary'!$4:$25,'Summary'!$31:$33</definedName>
    <definedName name="Z_3BEFA846_93DF_41EC_AA5A_EE060AA06F28_.wvu.Cols" localSheetId="9" hidden="1">'AppA (Report)'!$O:$O</definedName>
    <definedName name="Z_3BEFA846_93DF_41EC_AA5A_EE060AA06F28_.wvu.Cols" localSheetId="10" hidden="1">'Appendix 1 Sept (Q2)'!$O:$O</definedName>
    <definedName name="Z_3BEFA846_93DF_41EC_AA5A_EE060AA06F28_.wvu.Cols" localSheetId="8" hidden="1">'Appendix A'!$O:$O</definedName>
    <definedName name="Z_3BEFA846_93DF_41EC_AA5A_EE060AA06F28_.wvu.Cols" localSheetId="7" hidden="1">'Comments'!$O:$O</definedName>
    <definedName name="Z_3BEFA846_93DF_41EC_AA5A_EE060AA06F28_.wvu.PrintArea" localSheetId="9" hidden="1">'AppA (Report)'!$A$1:$E$7</definedName>
    <definedName name="Z_3BEFA846_93DF_41EC_AA5A_EE060AA06F28_.wvu.PrintArea" localSheetId="10" hidden="1">'Appendix 1 Sept (Q2)'!$A$1:$E$7</definedName>
    <definedName name="Z_3BEFA846_93DF_41EC_AA5A_EE060AA06F28_.wvu.PrintArea" localSheetId="8" hidden="1">'Appendix A'!$A$1:$E$7</definedName>
    <definedName name="Z_3CE2D6D2_1089_41C5_9D95_63A56201B5D7_.wvu.Cols" localSheetId="9" hidden="1">'AppA (Report)'!$O:$O</definedName>
    <definedName name="Z_3CE2D6D2_1089_41C5_9D95_63A56201B5D7_.wvu.Cols" localSheetId="10" hidden="1">'Appendix 1 Sept (Q2)'!$O:$O</definedName>
    <definedName name="Z_3CE2D6D2_1089_41C5_9D95_63A56201B5D7_.wvu.Cols" localSheetId="8" hidden="1">'Appendix A'!$O:$O</definedName>
    <definedName name="Z_3CE2D6D2_1089_41C5_9D95_63A56201B5D7_.wvu.Cols" localSheetId="7" hidden="1">'Comments'!$O:$O</definedName>
    <definedName name="Z_3CE2D6D2_1089_41C5_9D95_63A56201B5D7_.wvu.PrintArea" localSheetId="9" hidden="1">'AppA (Report)'!$A$1:$E$7</definedName>
    <definedName name="Z_3CE2D6D2_1089_41C5_9D95_63A56201B5D7_.wvu.PrintArea" localSheetId="10" hidden="1">'Appendix 1 Sept (Q2)'!$A$1:$E$7</definedName>
    <definedName name="Z_3CE2D6D2_1089_41C5_9D95_63A56201B5D7_.wvu.PrintArea" localSheetId="8" hidden="1">'Appendix A'!$A$1:$E$7</definedName>
    <definedName name="Z_465F99F3_DA03_4DE4_9002_8F28E1859DCC_.wvu.Cols" localSheetId="9" hidden="1">'AppA (Report)'!$O:$O</definedName>
    <definedName name="Z_465F99F3_DA03_4DE4_9002_8F28E1859DCC_.wvu.Cols" localSheetId="10" hidden="1">'Appendix 1 Sept (Q2)'!$O:$O</definedName>
    <definedName name="Z_465F99F3_DA03_4DE4_9002_8F28E1859DCC_.wvu.Cols" localSheetId="8" hidden="1">'Appendix A'!$O:$O</definedName>
    <definedName name="Z_465F99F3_DA03_4DE4_9002_8F28E1859DCC_.wvu.Cols" localSheetId="7" hidden="1">'Comments'!$O:$O</definedName>
    <definedName name="Z_465F99F3_DA03_4DE4_9002_8F28E1859DCC_.wvu.PrintArea" localSheetId="9" hidden="1">'AppA (Report)'!$A$1:$E$7</definedName>
    <definedName name="Z_465F99F3_DA03_4DE4_9002_8F28E1859DCC_.wvu.PrintArea" localSheetId="10" hidden="1">'Appendix 1 Sept (Q2)'!$A$1:$E$7</definedName>
    <definedName name="Z_465F99F3_DA03_4DE4_9002_8F28E1859DCC_.wvu.PrintArea" localSheetId="8" hidden="1">'Appendix A'!$A$1:$E$7</definedName>
    <definedName name="Z_4A40CAA0_F71F_4D4A_9217_7D1CA2ABA5BB_.wvu.Cols" localSheetId="9" hidden="1">'AppA (Report)'!$E:$E</definedName>
    <definedName name="Z_4A40CAA0_F71F_4D4A_9217_7D1CA2ABA5BB_.wvu.Cols" localSheetId="10" hidden="1">'Appendix 1 Sept (Q2)'!$E:$E</definedName>
    <definedName name="Z_4A40CAA0_F71F_4D4A_9217_7D1CA2ABA5BB_.wvu.Cols" localSheetId="8" hidden="1">'Appendix A'!$E:$E</definedName>
    <definedName name="Z_4A40CAA0_F71F_4D4A_9217_7D1CA2ABA5BB_.wvu.Cols" localSheetId="7" hidden="1">'Comments'!$C:$C</definedName>
    <definedName name="Z_52BC33C8_50E1_4375_B780_FED822A85AEE_.wvu.Cols" localSheetId="10" hidden="1">'Appendix 1 Sept (Q2)'!$B:$D</definedName>
    <definedName name="Z_52BC33C8_50E1_4375_B780_FED822A85AEE_.wvu.Cols" localSheetId="6" hidden="1">'Summary'!$A:$B,'Summary'!$L:$M</definedName>
    <definedName name="Z_52BC33C8_50E1_4375_B780_FED822A85AEE_.wvu.Rows" localSheetId="10" hidden="1">'Appendix 1 Sept (Q2)'!$31:$38,'Appendix 1 Sept (Q2)'!$41:$49,'Appendix 1 Sept (Q2)'!$67:$144</definedName>
    <definedName name="Z_52BC33C8_50E1_4375_B780_FED822A85AEE_.wvu.Rows" localSheetId="6" hidden="1">'Summary'!$9:$22,'Summary'!$30:$33,'Summary'!$53:$54,'Summary'!$57:$76,'Summary'!$81:$104,'Summary'!$107:$128,'Summary'!$130:$151,'Summary'!$153:$175,'Summary'!$177:$198,'Summary'!$200:$222,'Summary'!$224:$245,'Summary'!$248:$272,'Summary'!$277:$301,'Summary'!$308:$332</definedName>
    <definedName name="Z_580A56FD_F05B_4EF1_BD08_9CADC7831910_.wvu.Cols" localSheetId="9" hidden="1">'AppA (Report)'!$O:$O</definedName>
    <definedName name="Z_580A56FD_F05B_4EF1_BD08_9CADC7831910_.wvu.Cols" localSheetId="10" hidden="1">'Appendix 1 Sept (Q2)'!$O:$O</definedName>
    <definedName name="Z_580A56FD_F05B_4EF1_BD08_9CADC7831910_.wvu.Cols" localSheetId="8" hidden="1">'Appendix A'!$O:$O</definedName>
    <definedName name="Z_580A56FD_F05B_4EF1_BD08_9CADC7831910_.wvu.Cols" localSheetId="7" hidden="1">'Comments'!$O:$O</definedName>
    <definedName name="Z_580A56FD_F05B_4EF1_BD08_9CADC7831910_.wvu.PrintArea" localSheetId="9" hidden="1">'AppA (Report)'!$A$1:$E$7</definedName>
    <definedName name="Z_580A56FD_F05B_4EF1_BD08_9CADC7831910_.wvu.PrintArea" localSheetId="10" hidden="1">'Appendix 1 Sept (Q2)'!$A$1:$E$7</definedName>
    <definedName name="Z_580A56FD_F05B_4EF1_BD08_9CADC7831910_.wvu.PrintArea" localSheetId="8" hidden="1">'Appendix A'!$A$1:$E$7</definedName>
    <definedName name="Z_67C6ADC3_8B84_43A6_AB03_AAA374C51118_.wvu.Cols" localSheetId="9" hidden="1">'AppA (Report)'!$O:$O</definedName>
    <definedName name="Z_67C6ADC3_8B84_43A6_AB03_AAA374C51118_.wvu.Cols" localSheetId="10" hidden="1">'Appendix 1 Sept (Q2)'!$O:$O</definedName>
    <definedName name="Z_67C6ADC3_8B84_43A6_AB03_AAA374C51118_.wvu.Cols" localSheetId="8" hidden="1">'Appendix A'!$O:$O</definedName>
    <definedName name="Z_67C6ADC3_8B84_43A6_AB03_AAA374C51118_.wvu.Cols" localSheetId="7" hidden="1">'Comments'!$O:$O</definedName>
    <definedName name="Z_67C6ADC3_8B84_43A6_AB03_AAA374C51118_.wvu.PrintArea" localSheetId="9" hidden="1">'AppA (Report)'!$A$1:$E$7</definedName>
    <definedName name="Z_67C6ADC3_8B84_43A6_AB03_AAA374C51118_.wvu.PrintArea" localSheetId="10" hidden="1">'Appendix 1 Sept (Q2)'!$A$1:$E$7</definedName>
    <definedName name="Z_67C6ADC3_8B84_43A6_AB03_AAA374C51118_.wvu.PrintArea" localSheetId="8" hidden="1">'Appendix A'!$A$1:$E$7</definedName>
    <definedName name="Z_86A614BA_8D6E_42AA_A8C7_88C7DAFDF36D_.wvu.Cols" localSheetId="9" hidden="1">'AppA (Report)'!$L:$L</definedName>
    <definedName name="Z_86A614BA_8D6E_42AA_A8C7_88C7DAFDF36D_.wvu.Cols" localSheetId="10" hidden="1">'Appendix 1 Sept (Q2)'!$L:$L</definedName>
    <definedName name="Z_86A614BA_8D6E_42AA_A8C7_88C7DAFDF36D_.wvu.Cols" localSheetId="8" hidden="1">'Appendix A'!$L:$L</definedName>
    <definedName name="Z_8C8280CE_4EF4_4A81_ADC0_EEAE74AEA151_.wvu.Cols" localSheetId="9" hidden="1">'AppA (Report)'!$E:$E</definedName>
    <definedName name="Z_8C8280CE_4EF4_4A81_ADC0_EEAE74AEA151_.wvu.Cols" localSheetId="10" hidden="1">'Appendix 1 Sept (Q2)'!$E:$E</definedName>
    <definedName name="Z_8C8280CE_4EF4_4A81_ADC0_EEAE74AEA151_.wvu.Cols" localSheetId="8" hidden="1">'Appendix A'!$E:$E</definedName>
    <definedName name="Z_8C8280CE_4EF4_4A81_ADC0_EEAE74AEA151_.wvu.Cols" localSheetId="7" hidden="1">'Comments'!$C:$C</definedName>
    <definedName name="Z_AA80F36C_6039_4A9D_AD75_9DAD1574060D_.wvu.Cols" localSheetId="9" hidden="1">'AppA (Report)'!$O:$O</definedName>
    <definedName name="Z_AA80F36C_6039_4A9D_AD75_9DAD1574060D_.wvu.Cols" localSheetId="10" hidden="1">'Appendix 1 Sept (Q2)'!$O:$O</definedName>
    <definedName name="Z_AA80F36C_6039_4A9D_AD75_9DAD1574060D_.wvu.Cols" localSheetId="8" hidden="1">'Appendix A'!$O:$O</definedName>
    <definedName name="Z_AA80F36C_6039_4A9D_AD75_9DAD1574060D_.wvu.Cols" localSheetId="7" hidden="1">'Comments'!$O:$O</definedName>
    <definedName name="Z_AA80F36C_6039_4A9D_AD75_9DAD1574060D_.wvu.PrintArea" localSheetId="9" hidden="1">'AppA (Report)'!$A$1:$E$7</definedName>
    <definedName name="Z_AA80F36C_6039_4A9D_AD75_9DAD1574060D_.wvu.PrintArea" localSheetId="10" hidden="1">'Appendix 1 Sept (Q2)'!$A$1:$E$7</definedName>
    <definedName name="Z_AA80F36C_6039_4A9D_AD75_9DAD1574060D_.wvu.PrintArea" localSheetId="8" hidden="1">'Appendix A'!$A$1:$E$7</definedName>
    <definedName name="Z_B4501982_00BE_4200_93A7_1D976304C883_.wvu.Cols" localSheetId="9" hidden="1">'AppA (Report)'!$E:$E,'AppA (Report)'!#REF!</definedName>
    <definedName name="Z_B4501982_00BE_4200_93A7_1D976304C883_.wvu.Cols" localSheetId="10" hidden="1">'Appendix 1 Sept (Q2)'!$E:$E,'Appendix 1 Sept (Q2)'!#REF!</definedName>
    <definedName name="Z_B4501982_00BE_4200_93A7_1D976304C883_.wvu.Cols" localSheetId="8" hidden="1">'Appendix A'!$E:$E,'Appendix A'!#REF!</definedName>
    <definedName name="Z_B4501982_00BE_4200_93A7_1D976304C883_.wvu.Cols" localSheetId="7" hidden="1">'Comments'!$C:$C,'Comments'!#REF!,'Comments'!$O:$O</definedName>
    <definedName name="Z_B757C465_5788_4481_9992_3F3C30C44A7B_.wvu.Cols" localSheetId="3" hidden="1">'Monitoring - With Dir (2)'!$A:$A,'Monitoring - With Dir (2)'!$J:$K,'Monitoring - With Dir (2)'!$R:$R</definedName>
    <definedName name="Z_B757C465_5788_4481_9992_3F3C30C44A7B_.wvu.PrintTitles" localSheetId="3" hidden="1">'Monitoring - With Dir (2)'!$23:$24</definedName>
    <definedName name="Z_B757C465_5788_4481_9992_3F3C30C44A7B_.wvu.Rows" localSheetId="3" hidden="1">'Monitoring - With Dir (2)'!$1:$8,'Monitoring - With Dir (2)'!$10:$22,'Monitoring - With Dir (2)'!$31:$34,'Monitoring - With Dir (2)'!$54:$55,'Monitoring - With Dir (2)'!$58:$72,'Monitoring - With Dir (2)'!$75:$77,'Monitoring - With Dir (2)'!$82:$105,'Monitoring - With Dir (2)'!$108:$129,'Monitoring - With Dir (2)'!$131:$152,'Monitoring - With Dir (2)'!$154:$176,'Monitoring - With Dir (2)'!$178:$199,'Monitoring - With Dir (2)'!$201:$223,'Monitoring - With Dir (2)'!$225:$246,'Monitoring - With Dir (2)'!$250:$273,'Monitoring - With Dir (2)'!$278:$301,'Monitoring - With Dir (2)'!$307:$331</definedName>
    <definedName name="Z_BCE2A7E7_DB8E_4EF8_A32E_DD74E757594F_.wvu.Cols" localSheetId="6" hidden="1">'Summary'!$A:$B,'Summary'!$L:$M,'Summary'!$V:$V</definedName>
    <definedName name="Z_BCE2A7E7_DB8E_4EF8_A32E_DD74E757594F_.wvu.Rows" localSheetId="6" hidden="1">'Summary'!$9:$22,'Summary'!$30:$33,'Summary'!$53:$54,'Summary'!$57:$76,'Summary'!$81:$104,'Summary'!$107:$128,'Summary'!$130:$151,'Summary'!$153:$175,'Summary'!$177:$198,'Summary'!$200:$222,'Summary'!$224:$245,'Summary'!$248:$272,'Summary'!$277:$301,'Summary'!$308:$332</definedName>
    <definedName name="Z_CF3346C5_48DB_4944_97EE_0A6CF2C3AC56_.wvu.Cols" localSheetId="9" hidden="1">'AppA (Report)'!#REF!</definedName>
    <definedName name="Z_CF3346C5_48DB_4944_97EE_0A6CF2C3AC56_.wvu.Cols" localSheetId="10" hidden="1">'Appendix 1 Sept (Q2)'!#REF!</definedName>
    <definedName name="Z_CF3346C5_48DB_4944_97EE_0A6CF2C3AC56_.wvu.Cols" localSheetId="8" hidden="1">'Appendix A'!#REF!</definedName>
    <definedName name="Z_DD885A97_AD3A_4C66_8616_F4EBAD46E435_.wvu.Cols" localSheetId="7" hidden="1">'Comments'!$O:$O</definedName>
    <definedName name="Z_DDD69550_E71F_4601_810F_835029C545BD_.wvu.Cols" localSheetId="9" hidden="1">'AppA (Report)'!$O:$O</definedName>
    <definedName name="Z_DDD69550_E71F_4601_810F_835029C545BD_.wvu.Cols" localSheetId="10" hidden="1">'Appendix 1 Sept (Q2)'!$O:$O</definedName>
    <definedName name="Z_DDD69550_E71F_4601_810F_835029C545BD_.wvu.Cols" localSheetId="8" hidden="1">'Appendix A'!$O:$O</definedName>
    <definedName name="Z_DDD69550_E71F_4601_810F_835029C545BD_.wvu.Cols" localSheetId="7" hidden="1">'Comments'!$O:$O</definedName>
    <definedName name="Z_DDD69550_E71F_4601_810F_835029C545BD_.wvu.PrintArea" localSheetId="9" hidden="1">'AppA (Report)'!$A$1:$E$7</definedName>
    <definedName name="Z_DDD69550_E71F_4601_810F_835029C545BD_.wvu.PrintArea" localSheetId="10" hidden="1">'Appendix 1 Sept (Q2)'!$A$1:$E$7</definedName>
    <definedName name="Z_DDD69550_E71F_4601_810F_835029C545BD_.wvu.PrintArea" localSheetId="8" hidden="1">'Appendix A'!$A$1:$E$7</definedName>
    <definedName name="Z_E26D214B_1FB8_4ABC_A698_BBAE6351D962_.wvu.Cols" localSheetId="6" hidden="1">'Summary'!$A:$B,'Summary'!$L:$M,'Summary'!$V:$V</definedName>
    <definedName name="Z_E26D214B_1FB8_4ABC_A698_BBAE6351D962_.wvu.Rows" localSheetId="6" hidden="1">'Summary'!$9:$22,'Summary'!$30:$33,'Summary'!$53:$54,'Summary'!$57:$76,'Summary'!$81:$104,'Summary'!$107:$128,'Summary'!$130:$151,'Summary'!$153:$175,'Summary'!$177:$198,'Summary'!$200:$222,'Summary'!$224:$245,'Summary'!$248:$272,'Summary'!$277:$301,'Summary'!$308:$332</definedName>
    <definedName name="Z_E978A71C_57B9_4674_AE7A_E8FC32F51F0C_.wvu.Cols" localSheetId="2" hidden="1">'Monitoring - With Dir'!$A:$A,'Monitoring - With Dir'!$J:$K,'Monitoring - With Dir'!$R:$R</definedName>
    <definedName name="Z_E978A71C_57B9_4674_AE7A_E8FC32F51F0C_.wvu.PrintTitles" localSheetId="2" hidden="1">'Monitoring - With Dir'!$23:$24</definedName>
    <definedName name="Z_E978A71C_57B9_4674_AE7A_E8FC32F51F0C_.wvu.Rows" localSheetId="2" hidden="1">'Monitoring - With Dir'!$1:$8,'Monitoring - With Dir'!$10:$22,'Monitoring - With Dir'!$31:$34,'Monitoring - With Dir'!$53:$54,'Monitoring - With Dir'!$57:$71,'Monitoring - With Dir'!$74:$76,'Monitoring - With Dir'!$81:$104,'Monitoring - With Dir'!$107:$128,'Monitoring - With Dir'!$130:$151,'Monitoring - With Dir'!$153:$175,'Monitoring - With Dir'!$177:$198,'Monitoring - With Dir'!$200:$222,'Monitoring - With Dir'!$224:$245,'Monitoring - With Dir'!$249:$272,'Monitoring - With Dir'!$277:$300,'Monitoring - With Dir'!$306:$330</definedName>
    <definedName name="Z_F2500CDF_7B6C_4D67_83D1_1BF3553CA67E_.wvu.Cols" localSheetId="3" hidden="1">'Monitoring - With Dir (2)'!$A:$A,'Monitoring - With Dir (2)'!$J:$K,'Monitoring - With Dir (2)'!$R:$R</definedName>
    <definedName name="Z_F2500CDF_7B6C_4D67_83D1_1BF3553CA67E_.wvu.Cols" localSheetId="4" hidden="1">'Monitoring - With Dir (3)'!$A:$A,'Monitoring - With Dir (3)'!$J:$K,'Monitoring - With Dir (3)'!$R:$R</definedName>
    <definedName name="Z_F2500CDF_7B6C_4D67_83D1_1BF3553CA67E_.wvu.PrintTitles" localSheetId="3" hidden="1">'Monitoring - With Dir (2)'!$23:$24</definedName>
    <definedName name="Z_F2500CDF_7B6C_4D67_83D1_1BF3553CA67E_.wvu.PrintTitles" localSheetId="4" hidden="1">'Monitoring - With Dir (3)'!$23:$24</definedName>
    <definedName name="Z_F2500CDF_7B6C_4D67_83D1_1BF3553CA67E_.wvu.Rows" localSheetId="3" hidden="1">'Monitoring - With Dir (2)'!$1:$8,'Monitoring - With Dir (2)'!$10:$22,'Monitoring - With Dir (2)'!$31:$34,'Monitoring - With Dir (2)'!$54:$55,'Monitoring - With Dir (2)'!$58:$72,'Monitoring - With Dir (2)'!$75:$77,'Monitoring - With Dir (2)'!$82:$105,'Monitoring - With Dir (2)'!$108:$129,'Monitoring - With Dir (2)'!$131:$152,'Monitoring - With Dir (2)'!$154:$176,'Monitoring - With Dir (2)'!$178:$199,'Monitoring - With Dir (2)'!$201:$223,'Monitoring - With Dir (2)'!$225:$246,'Monitoring - With Dir (2)'!$250:$273,'Monitoring - With Dir (2)'!$278:$301,'Monitoring - With Dir (2)'!$307:$331</definedName>
    <definedName name="Z_F2500CDF_7B6C_4D67_83D1_1BF3553CA67E_.wvu.Rows" localSheetId="4" hidden="1">'Monitoring - With Dir (3)'!$1:$8,'Monitoring - With Dir (3)'!$10:$22,'Monitoring - With Dir (3)'!$31:$34,'Monitoring - With Dir (3)'!$53:$54,'Monitoring - With Dir (3)'!$57:$71,'Monitoring - With Dir (3)'!$74:$76,'Monitoring - With Dir (3)'!$81:$104,'Monitoring - With Dir (3)'!$107:$128,'Monitoring - With Dir (3)'!$130:$151,'Monitoring - With Dir (3)'!$153:$175,'Monitoring - With Dir (3)'!$177:$198,'Monitoring - With Dir (3)'!$200:$222,'Monitoring - With Dir (3)'!$224:$245,'Monitoring - With Dir (3)'!$249:$272,'Monitoring - With Dir (3)'!$277:$300,'Monitoring - With Dir (3)'!$306:$330</definedName>
    <definedName name="Z_F438A4C3_53CA_49AB_A791_CA1BFEA27251_.wvu.Cols" localSheetId="7" hidden="1">'Comments'!$O:$O</definedName>
    <definedName name="Z_F772FEF3_2DB7_4ECD_B3F1_2D0FE521DF50_.wvu.Cols" localSheetId="9" hidden="1">'AppA (Report)'!$E:$E,'AppA (Report)'!#REF!</definedName>
    <definedName name="Z_F772FEF3_2DB7_4ECD_B3F1_2D0FE521DF50_.wvu.Cols" localSheetId="10" hidden="1">'Appendix 1 Sept (Q2)'!$E:$E,'Appendix 1 Sept (Q2)'!#REF!</definedName>
    <definedName name="Z_F772FEF3_2DB7_4ECD_B3F1_2D0FE521DF50_.wvu.Cols" localSheetId="8" hidden="1">'Appendix A'!$E:$E,'Appendix A'!#REF!</definedName>
    <definedName name="Z_F772FEF3_2DB7_4ECD_B3F1_2D0FE521DF50_.wvu.Cols" localSheetId="7" hidden="1">'Comments'!$C:$C,'Comments'!#REF!</definedName>
  </definedNames>
  <calcPr fullCalcOnLoad="1"/>
</workbook>
</file>

<file path=xl/comments10.xml><?xml version="1.0" encoding="utf-8"?>
<comments xmlns="http://schemas.openxmlformats.org/spreadsheetml/2006/main">
  <authors>
    <author>Licensed User</author>
  </authors>
  <commentList>
    <comment ref="D26" authorId="0">
      <text>
        <r>
          <rPr>
            <sz val="10"/>
            <rFont val="Arial"/>
            <family val="0"/>
          </rPr>
          <t>See Virement Summary below for detail</t>
        </r>
        <r>
          <rPr>
            <sz val="10"/>
            <rFont val="Arial"/>
            <family val="0"/>
          </rPr>
          <t xml:space="preserve">
</t>
        </r>
      </text>
    </comment>
    <comment ref="D55" authorId="0">
      <text>
        <r>
          <rPr>
            <sz val="10"/>
            <rFont val="Arial"/>
            <family val="0"/>
          </rPr>
          <t>See breakdown below</t>
        </r>
      </text>
    </comment>
    <comment ref="L87" authorId="0">
      <text>
        <r>
          <rPr>
            <sz val="10"/>
            <rFont val="Arial"/>
            <family val="0"/>
          </rPr>
          <t xml:space="preserve">£103k Budget from Corp Property + £5k Apprenctice contribution from Finance
</t>
        </r>
      </text>
    </comment>
  </commentList>
</comments>
</file>

<file path=xl/comments11.xml><?xml version="1.0" encoding="utf-8"?>
<comments xmlns="http://schemas.openxmlformats.org/spreadsheetml/2006/main">
  <authors>
    <author>Licensed User</author>
  </authors>
  <commentList>
    <comment ref="D26" authorId="0">
      <text>
        <r>
          <rPr>
            <sz val="10"/>
            <rFont val="Arial"/>
            <family val="0"/>
          </rPr>
          <t>See Virement Summary below for detail</t>
        </r>
        <r>
          <rPr>
            <sz val="10"/>
            <rFont val="Arial"/>
            <family val="0"/>
          </rPr>
          <t xml:space="preserve">
</t>
        </r>
      </text>
    </comment>
    <comment ref="L88" authorId="0">
      <text>
        <r>
          <rPr>
            <sz val="10"/>
            <rFont val="Arial"/>
            <family val="0"/>
          </rPr>
          <t xml:space="preserve">£103k Budget from Corp Property + £5k Apprenctice contribution from Finance
</t>
        </r>
      </text>
    </comment>
  </commentList>
</comments>
</file>

<file path=xl/comments9.xml><?xml version="1.0" encoding="utf-8"?>
<comments xmlns="http://schemas.openxmlformats.org/spreadsheetml/2006/main">
  <authors>
    <author>Licensed User</author>
  </authors>
  <commentList>
    <comment ref="D26" authorId="0">
      <text>
        <r>
          <rPr>
            <sz val="10"/>
            <rFont val="Arial"/>
            <family val="0"/>
          </rPr>
          <t>See Virement Summary below for detail</t>
        </r>
        <r>
          <rPr>
            <sz val="10"/>
            <rFont val="Arial"/>
            <family val="0"/>
          </rPr>
          <t xml:space="preserve">
</t>
        </r>
      </text>
    </comment>
    <comment ref="D55" authorId="0">
      <text>
        <r>
          <rPr>
            <sz val="10"/>
            <rFont val="Arial"/>
            <family val="0"/>
          </rPr>
          <t>See breakdown below</t>
        </r>
      </text>
    </comment>
    <comment ref="L87" authorId="0">
      <text>
        <r>
          <rPr>
            <sz val="10"/>
            <rFont val="Arial"/>
            <family val="0"/>
          </rPr>
          <t xml:space="preserve">£103k Budget from Corp Property + £5k Apprenctice contribution from Finance
</t>
        </r>
      </text>
    </comment>
  </commentList>
</comments>
</file>

<file path=xl/sharedStrings.xml><?xml version="1.0" encoding="utf-8"?>
<sst xmlns="http://schemas.openxmlformats.org/spreadsheetml/2006/main" count="3872" uniqueCount="347">
  <si>
    <t>The year to date variance has resulted from staff vacancies in the Planning Management and Building Control teams and less use of Consultants that in previous years.</t>
  </si>
  <si>
    <t>* This sheet is manipulated by the 'Options...' dialog and should not be changed by hand</t>
  </si>
  <si>
    <t>*</t>
  </si>
  <si>
    <t>Control Worksheet (NB any row with a '*' as the first character in column A is ignored)</t>
  </si>
  <si>
    <t>Global Parameters</t>
  </si>
  <si>
    <t>Parameter</t>
  </si>
  <si>
    <t>Value</t>
  </si>
  <si>
    <t>*set</t>
  </si>
  <si>
    <t>client</t>
  </si>
  <si>
    <t>OX</t>
  </si>
  <si>
    <t>periodfr</t>
  </si>
  <si>
    <t>period</t>
  </si>
  <si>
    <t>dim_b</t>
  </si>
  <si>
    <t>Worksheet Directory</t>
  </si>
  <si>
    <t>Sheet Name</t>
  </si>
  <si>
    <t>Template Name</t>
  </si>
  <si>
    <t>Local Parameters</t>
  </si>
  <si>
    <t>Insert Strings</t>
  </si>
  <si>
    <t>*sheet &lt;sql&gt;</t>
  </si>
  <si>
    <t>costc &lt;costc&gt;</t>
  </si>
  <si>
    <t>Cost Centre Account</t>
  </si>
  <si>
    <t>Costc,CipfaSF,Account</t>
  </si>
  <si>
    <t>b.dim_b</t>
  </si>
  <si>
    <t>bunit</t>
  </si>
  <si>
    <t>a.dim2</t>
  </si>
  <si>
    <t>costc</t>
  </si>
  <si>
    <t>c.dim_a</t>
  </si>
  <si>
    <t>ras</t>
  </si>
  <si>
    <t>b.dim_a</t>
  </si>
  <si>
    <t>fund</t>
  </si>
  <si>
    <t>query</t>
  </si>
  <si>
    <t xml:space="preserve"> </t>
  </si>
  <si>
    <t>parameter</t>
  </si>
  <si>
    <t>Approved Budget</t>
  </si>
  <si>
    <t>Profiled Budget</t>
  </si>
  <si>
    <t>Spend</t>
  </si>
  <si>
    <t>columns</t>
  </si>
  <si>
    <t>bt_budget</t>
  </si>
  <si>
    <t>amount</t>
  </si>
  <si>
    <t>crosstab period</t>
  </si>
  <si>
    <t>&lt;periodfr&gt;-&lt;periodto&gt;</t>
  </si>
  <si>
    <t>&lt;periodfr&gt;-&lt;period&gt;</t>
  </si>
  <si>
    <t>b.dim_c</t>
  </si>
  <si>
    <t>busub1</t>
  </si>
  <si>
    <t>periodto</t>
  </si>
  <si>
    <t>C1</t>
  </si>
  <si>
    <t>Expenditure</t>
  </si>
  <si>
    <t>Income</t>
  </si>
  <si>
    <t>Total</t>
  </si>
  <si>
    <t>Variance</t>
  </si>
  <si>
    <t>General Fund Services</t>
  </si>
  <si>
    <t>To</t>
  </si>
  <si>
    <t>&lt;periodfr&gt;</t>
  </si>
  <si>
    <t>&lt;period&gt;</t>
  </si>
  <si>
    <t>bplan tree</t>
  </si>
  <si>
    <t>c.dim_c</t>
  </si>
  <si>
    <t>controllable</t>
  </si>
  <si>
    <t>group dim_b</t>
  </si>
  <si>
    <t>SLAs And Capital Charges</t>
  </si>
  <si>
    <t xml:space="preserve">Budget Monitoring Summary </t>
  </si>
  <si>
    <t>&lt;dim_b&gt;</t>
  </si>
  <si>
    <t>General Fund Total</t>
  </si>
  <si>
    <t>Probable Outturn</t>
  </si>
  <si>
    <t>a</t>
  </si>
  <si>
    <t>b</t>
  </si>
  <si>
    <t>c</t>
  </si>
  <si>
    <t>d</t>
  </si>
  <si>
    <t>e</t>
  </si>
  <si>
    <t>balance table</t>
  </si>
  <si>
    <t>fund desc</t>
  </si>
  <si>
    <t>group cont</t>
  </si>
  <si>
    <t>Total Excluding SLAs And Capital Charges</t>
  </si>
  <si>
    <t>po</t>
  </si>
  <si>
    <t>sql and b.dim_a IN ('GF','RAC','PA','CW')</t>
  </si>
  <si>
    <t>subtotal, outline dim_e</t>
  </si>
  <si>
    <t>&lt;dir_desc&gt;</t>
  </si>
  <si>
    <t>$sum</t>
  </si>
  <si>
    <t>footer dim_e</t>
  </si>
  <si>
    <t>A-J</t>
  </si>
  <si>
    <t>K-L</t>
  </si>
  <si>
    <t>crosstab dim_a</t>
  </si>
  <si>
    <t>Investment income</t>
  </si>
  <si>
    <t>interest payable</t>
  </si>
  <si>
    <t>Investment Income</t>
  </si>
  <si>
    <t>Interest Payable</t>
  </si>
  <si>
    <t>sql and a.dim1 NOT IN ('H7001','H7002','J8601','J8602','H7702','H7703','H7704','H7705','K9602')</t>
  </si>
  <si>
    <t>Service</t>
  </si>
  <si>
    <t>Variance At Year End</t>
  </si>
  <si>
    <t>sql and a.dim2 NOT IN ('KL31', 'KL32', 'KL33')</t>
  </si>
  <si>
    <t>sql FROM aagoccacc a</t>
  </si>
  <si>
    <t>sql WHERE a.client = 'OX'</t>
  </si>
  <si>
    <t>sql and d.attribute_id = '81'</t>
  </si>
  <si>
    <t>sql and e.attribute_id = '80'</t>
  </si>
  <si>
    <t>sql and b.att_agrid = 53</t>
  </si>
  <si>
    <t>sql and c.att_agrid = 14</t>
  </si>
  <si>
    <t>sql and c.dim_c = '1'</t>
  </si>
  <si>
    <t>sql and a.dim1 &lt; = 'LZZZZ'</t>
  </si>
  <si>
    <t>sql and a.period &gt; =  &lt;periodfr&gt;</t>
  </si>
  <si>
    <t>sql and a.period &lt; =  &lt;periodto&gt;</t>
  </si>
  <si>
    <t>sql ORDER BY b.dim_e, b.dim_b</t>
  </si>
  <si>
    <t>sql INNER JOIN agldescription d ON a.client = d.client and b.dim_b = d.dim_value</t>
  </si>
  <si>
    <t>sql INNER JOIN agldescription e ON a.client = e.client and b.dim_e = e.dim_value</t>
  </si>
  <si>
    <t>sql ORDER BY dim_b</t>
  </si>
  <si>
    <t>sql INNER JOIN acrtrees b ON a.dim2 = b.cat_1</t>
  </si>
  <si>
    <t>sql INNER JOIN acrtrees c ON a.dim1 = c.cat_1</t>
  </si>
  <si>
    <t>sql ORDER BY b.dim_b</t>
  </si>
  <si>
    <t>BPLAN tree</t>
  </si>
  <si>
    <t>set</t>
  </si>
  <si>
    <t xml:space="preserve">sql DBSELECT a.dim1, a.period, a.bt_budget, a.amount, a.po, b.dim_b, b.dim_a as fund, b.dim_e, c.dim_a, </t>
  </si>
  <si>
    <t>sql DBSELECT a.dim1, a.period, a.bt_budget, a.amount, a.po, b.dim_b, c.dim_c as cont, c.dim_a</t>
  </si>
  <si>
    <t xml:space="preserve">sql DBSELECT a.dim1, a.period, a.bt_budget, a.amount, a.po, b.dim_b, b.dim_a as fund, b.dim_e, </t>
  </si>
  <si>
    <t>structure (current)</t>
  </si>
  <si>
    <t>service area description</t>
  </si>
  <si>
    <t>sql and b.dim_b NOT IN ('S25', 'S44', 'S45', 'S46', 'S47', 'S48', 'S49')</t>
  </si>
  <si>
    <t>*sql and b.dim_b NOT IN ('S25', 'S41', 'S45', 'B98', 'S49')</t>
  </si>
  <si>
    <t>sql and ( c.dim_c = '2' and b.dim_b NOT IN ('S25', 'S44', 'S45', 'S46', 'S47', 'S48', 'S49') )</t>
  </si>
  <si>
    <t>sql and b.dim_c IN ('S46B')</t>
  </si>
  <si>
    <t>*sql and a.dim1 = 'K9602'</t>
  </si>
  <si>
    <t>*sql and a.dim1 IN ('H7001','H7002','J8601','J8602','H7702','H7703','H7704','H7705')</t>
  </si>
  <si>
    <t>Item 8 interest receivable</t>
  </si>
  <si>
    <t>Transfer to capital reserve</t>
  </si>
  <si>
    <t xml:space="preserve">sql and b.dim_c IN ('S48B', 'S48C', 'S48D') </t>
  </si>
  <si>
    <t>*sql and c.dim_c = '1'</t>
  </si>
  <si>
    <t>Council Tax grant</t>
  </si>
  <si>
    <t>New Homes Bonus</t>
  </si>
  <si>
    <t>sql and b.dim_c IN ('S45A') and a.dim2 = 'GQ01'</t>
  </si>
  <si>
    <t>sql and b.dim_c IN ('S45A') and a.dim2 = 'GA04'</t>
  </si>
  <si>
    <t>sql d.description as sa_descr, e.description as dir_desc</t>
  </si>
  <si>
    <t>sa_descr</t>
  </si>
  <si>
    <t>sql c.dim_a, d.description as sa_descr, e.description as dir_desc</t>
  </si>
  <si>
    <t>sql and b.dim_b IN ('S25', 'S44')</t>
  </si>
  <si>
    <t>LCB &amp; CDC</t>
  </si>
  <si>
    <t>sql c.dim_a, d.description as s1_descr, e.description as dir_desc</t>
  </si>
  <si>
    <t>servsub1 desc</t>
  </si>
  <si>
    <t>s1_descr</t>
  </si>
  <si>
    <t xml:space="preserve">sql DBSELECT a.dim1, a.period, a.bt_budget, a.amount, a.po, b.dim_b, b.dim_c as servsub1, b.dim_e, </t>
  </si>
  <si>
    <t>sql ORDER BY servsub1</t>
  </si>
  <si>
    <t>group servsub1</t>
  </si>
  <si>
    <t xml:space="preserve">sql DBSELECT a.client, a.dim1, a.period, a.bt_budget, a.amount, a.po, b.dim_b, b.dim_a as fund, b.dim_e, </t>
  </si>
  <si>
    <t>sql ORDER BY a.client</t>
  </si>
  <si>
    <t>group client</t>
  </si>
  <si>
    <t>sql and a.dim2 NOT IN ('KL31', 'KL32', 'KL33', 'GA04', 'GQ01')</t>
  </si>
  <si>
    <t>sql and (a.dim1 = 'K9953' and a.dim2 = 'GF01')</t>
  </si>
  <si>
    <t>sql and b.dim_c IN ('S46A') and NOT (a.dim1 = 'K9953' and a.dim2 = 'GF01')</t>
  </si>
  <si>
    <t>sql and a.dim1 NOT IN ('H7001','H7002','J8601','J8602','H7702','H7703','H7704','H7705')</t>
  </si>
  <si>
    <t>sql INNER JOIN agldescription d ON a.client = d.client and b.dim_c = d.dim_value</t>
  </si>
  <si>
    <t>sql and d.attribute_id = '82'</t>
  </si>
  <si>
    <t>servsub1</t>
  </si>
  <si>
    <t>sql ORDER BY sort, servsub1</t>
  </si>
  <si>
    <t>sql CASE WHEN left(b.dim_c,3) = 'S48' then 'S46' ELSE left(b.dim_c,3) END as sort,</t>
  </si>
  <si>
    <t>Total Corporate accounts</t>
  </si>
  <si>
    <t>Corporate Accounts</t>
  </si>
  <si>
    <t xml:space="preserve">sql and b.dim_b IN ('S45') </t>
  </si>
  <si>
    <t>S45 Contingencies</t>
  </si>
  <si>
    <t xml:space="preserve">sql and b.dim_b IN ('S48') and b.dim_c NOT IN ('S48B', 'S48C', 'S48D') </t>
  </si>
  <si>
    <t xml:space="preserve">sql and b.dim_b IN ('S46', 'S47', 'S49') and b.dim_c NOT IN ('S46A', 'S46B') </t>
  </si>
  <si>
    <t>Net Expenditure Budget</t>
  </si>
  <si>
    <t>Net Budget Requirement</t>
  </si>
  <si>
    <t>Funding</t>
  </si>
  <si>
    <t>Total Funding Available</t>
  </si>
  <si>
    <t xml:space="preserve">sql DBSELECT a.dim1, a.period, a.bt_budget/1000 as bt_budget, a.amount/1000 as amount, a.po/1000 as po, b.dim_b, b.dim_a as fund, b.dim_e, c.dim_a, </t>
  </si>
  <si>
    <t>sql DBSELECT a.dim1, a.period, a.bt_budget/1000 as bt_budget, a.amount/1000 as amount, a.po/1000 as po, b.dim_b, c.dim_c as cont, c.dim_a</t>
  </si>
  <si>
    <t xml:space="preserve">sql DBSELECT a.dim1, a.period, a.bt_budget/1000 as bt_budget, a.amount/1000 as amount, a.po/1000 as po, b.dim_b, b.dim_a as fund, b.dim_e, </t>
  </si>
  <si>
    <t xml:space="preserve">sql DBSELECT a.dim1, a.period, a.bt_budget/1000 as bt_budget, a.amount/1000 as amount, a.po/1000 as po, b.dim_b, b.dim_c as servsub1, b.dim_e, </t>
  </si>
  <si>
    <t xml:space="preserve">sql DBSELECT a.client, a.dim1, a.period, a.bt_budget/1000 as bt_budget, a.amount/1000 as amount, a.po/1000 as po, b.dim_b, b.dim_a as fund, b.dim_e, </t>
  </si>
  <si>
    <t>S48</t>
  </si>
  <si>
    <t>S46, S47,S49</t>
  </si>
  <si>
    <t>INSERTED PARAMETER</t>
  </si>
  <si>
    <t>INSERTED GROUP</t>
  </si>
  <si>
    <t>INSERTED FOOTER</t>
  </si>
  <si>
    <t>S01</t>
  </si>
  <si>
    <t>Policy, Culture and Communication</t>
  </si>
  <si>
    <t>S11</t>
  </si>
  <si>
    <t>City Development</t>
  </si>
  <si>
    <t>S13</t>
  </si>
  <si>
    <t>Community Housing &amp; Development</t>
  </si>
  <si>
    <t>S14</t>
  </si>
  <si>
    <t>Corporate Assets</t>
  </si>
  <si>
    <t>S12</t>
  </si>
  <si>
    <t>Environmental Development</t>
  </si>
  <si>
    <t>S22</t>
  </si>
  <si>
    <t>City Leisure</t>
  </si>
  <si>
    <t>S23</t>
  </si>
  <si>
    <t>Direct Services</t>
  </si>
  <si>
    <t>S41</t>
  </si>
  <si>
    <t>Community Development</t>
  </si>
  <si>
    <t>S02</t>
  </si>
  <si>
    <t>Transformation</t>
  </si>
  <si>
    <t>S03</t>
  </si>
  <si>
    <t>Business Improvement &amp; Technology</t>
  </si>
  <si>
    <t>S21</t>
  </si>
  <si>
    <t>Customer Services</t>
  </si>
  <si>
    <t>S32</t>
  </si>
  <si>
    <t>Finance</t>
  </si>
  <si>
    <t>S33</t>
  </si>
  <si>
    <t>Human Resources &amp; Facilities</t>
  </si>
  <si>
    <t>S34</t>
  </si>
  <si>
    <t>Law and Governance</t>
  </si>
  <si>
    <t>Chief Executive</t>
  </si>
  <si>
    <t>City Regeneration</t>
  </si>
  <si>
    <t>Community Services</t>
  </si>
  <si>
    <t>Organisational Development &amp; Corporate Services</t>
  </si>
  <si>
    <t>S25</t>
  </si>
  <si>
    <t>Local Cost Of Benefits</t>
  </si>
  <si>
    <t>S44</t>
  </si>
  <si>
    <t>CDC &amp; NDC</t>
  </si>
  <si>
    <t>S46A</t>
  </si>
  <si>
    <t>S46B</t>
  </si>
  <si>
    <t>S45A</t>
  </si>
  <si>
    <t>Corporate Provisions &amp; Contingencies</t>
  </si>
  <si>
    <t>S48A</t>
  </si>
  <si>
    <t>Transfer to / (from) GF Working Balances</t>
  </si>
  <si>
    <t>S47A</t>
  </si>
  <si>
    <t>External Funding</t>
  </si>
  <si>
    <t>S47B</t>
  </si>
  <si>
    <t>Council Tax Funding</t>
  </si>
  <si>
    <t>S47C</t>
  </si>
  <si>
    <t>Parish Precept</t>
  </si>
  <si>
    <t>Approved Budget (per Budget book)</t>
  </si>
  <si>
    <t xml:space="preserve">Virements </t>
  </si>
  <si>
    <t>Latest Budget</t>
  </si>
  <si>
    <t>Actual YTD</t>
  </si>
  <si>
    <t>Outturn Variance to Latest Budget</t>
  </si>
  <si>
    <t>Outturn Variance to Previous Month</t>
  </si>
  <si>
    <t>£000's</t>
  </si>
  <si>
    <t>%</t>
  </si>
  <si>
    <t>Directorates</t>
  </si>
  <si>
    <t>Policy, Culture &amp; Communication</t>
  </si>
  <si>
    <t>Housing</t>
  </si>
  <si>
    <t>Corporate Property</t>
  </si>
  <si>
    <t>Leisure &amp; Parks</t>
  </si>
  <si>
    <t>Community Development Team</t>
  </si>
  <si>
    <t>Transformation Fund</t>
  </si>
  <si>
    <t>Law &amp; Governance</t>
  </si>
  <si>
    <t>Organisational Dev &amp; Corp Services</t>
  </si>
  <si>
    <t>Directorate Total Excl SLA's &amp; Capital Charges</t>
  </si>
  <si>
    <t>SLA's &amp; Capital Charges</t>
  </si>
  <si>
    <t>Local Costs of Benefits</t>
  </si>
  <si>
    <t>Corporate &amp; Democratic Core</t>
  </si>
  <si>
    <t>Transfer to Capital Reserve</t>
  </si>
  <si>
    <t>Council Tax Grant</t>
  </si>
  <si>
    <t>Contingencies</t>
  </si>
  <si>
    <t>Employee Inflation</t>
  </si>
  <si>
    <t>Pensions provision top-up</t>
  </si>
  <si>
    <t>Provision for Pressures, recessions &amp; high risks</t>
  </si>
  <si>
    <t>Homelessness Contingency</t>
  </si>
  <si>
    <t>Redundancy costs contingency</t>
  </si>
  <si>
    <t>Olympic Contingency</t>
  </si>
  <si>
    <t>Total Corporate Accounts &amp; Contingencies</t>
  </si>
  <si>
    <t>Transfer to / (from) GF working balances</t>
  </si>
  <si>
    <t>Icelandic Provision</t>
  </si>
  <si>
    <t>Council tax</t>
  </si>
  <si>
    <t>Less Parish Precepts</t>
  </si>
  <si>
    <t>Chief Exec's</t>
  </si>
  <si>
    <t>Variance to last months Probable Outturn</t>
  </si>
  <si>
    <t xml:space="preserve">Contact: P McQuitty   ext.    </t>
  </si>
  <si>
    <t>Contact: Michael Crofton-Briggs  ext. 2360</t>
  </si>
  <si>
    <t xml:space="preserve">Contact: Steve Sprason   ext. 2802 </t>
  </si>
  <si>
    <t>Contact: John Copley   ext. 2386</t>
  </si>
  <si>
    <t>Contact: Ian Brooke ext. 2705</t>
  </si>
  <si>
    <t xml:space="preserve">                       Contact: Graham Bourton  ext.  3634</t>
  </si>
  <si>
    <t xml:space="preserve">Contact: J Lubbock   ext.2218 </t>
  </si>
  <si>
    <t>Contact: Nigel Kennedy  ext.2708</t>
  </si>
  <si>
    <t xml:space="preserve">Contact: Jeremy Thomas  ext. </t>
  </si>
  <si>
    <t>Contact: Helen Bishop  ext. 2290</t>
  </si>
  <si>
    <t>Corporate &amp; Democratic Core (CDC)</t>
  </si>
  <si>
    <t>Contact: Anna Winship  ext. 2517</t>
  </si>
  <si>
    <t>Item 8 Interest Receivable</t>
  </si>
  <si>
    <t>Contact: David Cripps  ext. 2739</t>
  </si>
  <si>
    <t xml:space="preserve">                       Contact: Richard Adams  ext. </t>
  </si>
  <si>
    <t>Previous Months Budget</t>
  </si>
  <si>
    <t>£000</t>
  </si>
  <si>
    <t>Transfer to / (from) Ear Marked Reserves</t>
  </si>
  <si>
    <t>Total Monthly virement movement</t>
  </si>
  <si>
    <t>Diff</t>
  </si>
  <si>
    <t xml:space="preserve">Current projection is to be on budget. </t>
  </si>
  <si>
    <t>Current projection is that all projects will be on budget</t>
  </si>
  <si>
    <t>Current projection is to be on budget</t>
  </si>
  <si>
    <t>% Total Variance (YTD)</t>
  </si>
  <si>
    <t>Total Profiled Budget</t>
  </si>
  <si>
    <t>Transfer to / (from) EM Reserves</t>
  </si>
  <si>
    <t>Transfer to / (from) Ear-Marked Reserves</t>
  </si>
  <si>
    <t>Contact: Helen Bishop  ext.2233</t>
  </si>
  <si>
    <t>Contact: Simon Howick  ext. 2547</t>
  </si>
  <si>
    <t>Contingency to cover Concessionary CP @ Ice Rink</t>
  </si>
  <si>
    <t>Youth Premises Contingency</t>
  </si>
  <si>
    <t>(Surplus) / Deficit for year</t>
  </si>
  <si>
    <t>Contact:Stephen Clarke  ext. 2360</t>
  </si>
  <si>
    <t>Total YTD Variance</t>
  </si>
  <si>
    <t>Variance at Q2 30th Sep,2012  £'000</t>
  </si>
  <si>
    <t>GF Outturn Report - Comments (as @ Q2 30th September, 2012)</t>
  </si>
  <si>
    <t>Council Tax Freeze Grant</t>
  </si>
  <si>
    <t>Contact: Adrain Wood  ext. 2619</t>
  </si>
  <si>
    <t>Variance to date reflects the Culture Managers post being vacant for 5 months. However this underspend is expected to be spent by year end.</t>
  </si>
  <si>
    <t>Current Year-end projection is to be on budget</t>
  </si>
  <si>
    <t>Outturn Variance @ Q1 (30th June12)</t>
  </si>
  <si>
    <t>Outturn Variance (@ Q2)             £'000</t>
  </si>
  <si>
    <t>Current pojection is on track to be on budget. However, there is further works to be carried out on Telephony contracts to ensure this is the case.</t>
  </si>
  <si>
    <t>Variance to date is due to a Contractural cash bonus - planned to be spent by the end of the financial year.</t>
  </si>
  <si>
    <t>Outturn Variance @ Q1  £'000</t>
  </si>
  <si>
    <t>Variance to last months Probable Outturn   £'000</t>
  </si>
  <si>
    <t>GF Outturn Report  @ Q2             30th September, 2012</t>
  </si>
  <si>
    <t>% Budget Spent to 30th Sept,2012 (Q2)</t>
  </si>
  <si>
    <t>Projected Outturn @ Q2 30th Sept, 2012</t>
  </si>
  <si>
    <t>Transformation Budgets</t>
  </si>
  <si>
    <t>MS Office (Return to Reserve)</t>
  </si>
  <si>
    <t>HMO Licensing</t>
  </si>
  <si>
    <t>Carry Forwards</t>
  </si>
  <si>
    <t>Sevarance</t>
  </si>
  <si>
    <t>Land at Barton</t>
  </si>
  <si>
    <t>Govt Grants Z750160</t>
  </si>
  <si>
    <t>City Elections Reserve</t>
  </si>
  <si>
    <t>Other</t>
  </si>
  <si>
    <t>Projected Outturn @ Q1</t>
  </si>
  <si>
    <t>Capital Funding Switch</t>
  </si>
  <si>
    <t>Virements Summary (Sep12)</t>
  </si>
  <si>
    <t>Outturn Variance Movement from, Q1 to Q2</t>
  </si>
  <si>
    <t>Outturn Variance from Q1 to Q2 £'000</t>
  </si>
  <si>
    <t>No movement from Q1 to Q2</t>
  </si>
  <si>
    <t>All Project Budgets have been loaded, variance to date reflects miscoded expenditure within the Benefits FSR budget (costs to be journalled out to Customers Services by the next report</t>
  </si>
  <si>
    <t>No Movement between Q1 + Q2</t>
  </si>
  <si>
    <t>Movement between Q1 and Q2 forecast reflects a reduced estimate in Tree Team housing income.</t>
  </si>
  <si>
    <t>Finance is forecast to underspend by £36k due to savings achieved in Internal Audit fees.</t>
  </si>
  <si>
    <t>Year-to-date variance due to savings achieved under the new Internal Audit contract in partnership with Cherwell commencing in September (-£36k). Additional year-to-date vacancy savings in accountancy and over-provision for costs for a legal settlement, are forecast to be offset by maternity cover and vacancy backfill costs over the remainder of the financial year.</t>
  </si>
  <si>
    <t xml:space="preserve">The year to date  variance is due to staff vacancy within Housing Allocation &amp; Options(£60k) and Housing Strategy (£30k). There will be forecast pressure within Homelessness team on Q3 onwards due to higher demand on temporary accomodation which will offset the staff underspend within Housing Allocation &amp; Options. </t>
  </si>
  <si>
    <t xml:space="preserve">Savings have been forecast for year end from staff and consultants budgets, however these will be largely offset by reduced income from Planning and Building Control Fees </t>
  </si>
  <si>
    <t xml:space="preserve">Year-end forecast is an £30k under spend due to vacant gap within Housing Strategy. </t>
  </si>
  <si>
    <t>Additional expected income from the Covered Market rent reviews will be backdated to March 2012</t>
  </si>
  <si>
    <t>A return on investment is now being realised for a number of City Centre Properties which in previous years had been empty, on rent free periods or yielding  rent income below current market values. This is reflected in the predicted outturn and an uplift to  2013/14 budget. This will be partly offset by below budget income from the Gloucester Green Market and unbudgeted costs associated with Ramsay House before a new lease was completed in July 2012.</t>
  </si>
  <si>
    <t>The favourable year to date variance is due to the £84k income that has come in from DCLG for the Council Tax reform; this is to cover costs, Head of Service and  P Wilding have confirmed this will be spent by year end and will not cause a year end variance.  The Additional transitional funding from central government of £46k, will be spent on supporting people though the benefits changes by employing someone to co-ordinate people, P Wilding has confirmed this will be all spent by year end.  £50k favourable variance on Customer First project, the project manager K Ravenhill has confirmed this will be all spent by year end.  The additional income is reduced by the overspend on Staffing due to the unachievable saving that has been flagged as a year end pressure as requested by Head of Service</t>
  </si>
  <si>
    <t>Customer Services projection for year end is £122k adverse.  This is made up of a year end adverse variance of £60k in the Contact centre for Temporary staff, reduced slightly by an under spend in Supplies &amp; Services of £26k.  The Revenues area is predicting a £148k adverse variance at year end due to an unachievable saving to restructure the Revenue &amp; Rents team. This pressure is reduced by the £100k additional court cost income. Housing Benefits are predicting to be £39k over at yr end.  £60k of this is the Mounchel costs as a result of the 20% higher caseload; these costs would have normally been covered by the additional admin grant.  A one off cost of £11k due to losing a court case earlier this year, reduced by an under spend on salaries due to vacant post during the restructure.’</t>
  </si>
  <si>
    <t>Variance has changed due to the additional Court Cost income and supplies &amp; service under spend in the contact centre.</t>
  </si>
  <si>
    <t>Pressure of the cross cutting saving for Pension &amp; Mileage within Payroll these saving will be allocated out across the Council and will not cause a year end variance. The shortfall in Town Hall income is causing an overspend year to date, this has been flagged in the year end position.</t>
  </si>
  <si>
    <t>HR &amp; Facilities Management is projected to be overspent at year end by £107k.  This is due to a £160k pressure on the town hall income due to income targets being increased (to meet necessary savings requirements) but now with a change in marketing &amp; sales strategy, the early signs of which are starting to drive more revenue. A £50k pressure in post room Income and a £10k pressure on  photocopier toner has also been identified however it is hoped that a centralisation of FM-related budgets and a review of the recharging process for same will derive other savings and business efficiency. The overall pressures are being offset  to some degree by turnover savings in salaries in HR due to structure changes, and £90k favourable variance on the Apprentices due to 2 year contracts starting midway though the year, this will be put forward as a carry forward request at year end.</t>
  </si>
  <si>
    <t>Year-end forecast is an £11k overspend as a result of pressures on utilities, vehicle fleet and fuel charges offset by additional tree team housing income and vacancy savings.</t>
  </si>
  <si>
    <t>The year-to-date overspend of £21k is attributable a base budget pressure of £79k and maternity cover costs in Legal Services (£20k), together with a shortfall in Legal Hub income (£14K). These pressures are currently being offset by vacancy savings and low year-to-date supplies and services spending, however this trend is not expected to continue and the profiling of budgets is currently being reviewed to reflect items such as large Civic Events yet to take place. The low level of Legal Hub income is a concern and efforts are being made to further market services to other public sector bodies.</t>
  </si>
  <si>
    <t>Law and Governance is projecting an £80k overspend at year-end. The forecast overspend includes a £75k pressure on employees headings due to a base budget shortfall of £79k and maternity cover costs and offset by in-year vacancy savings. In addition there are pressures against unachievable income targets in Democratic Services and Elections Services totalling £13k and the potential shortfall in Legal Hub income which will be mitigated as far as possible from supplies and services underspends.</t>
  </si>
  <si>
    <t xml:space="preserve">The year-to-date variance reflects a utility cost pressure within Leisure Management (£59k year-to-date overspend) offset in part by a net underspend within remaining budgets. As the utility pressure is largely due to excess consumption, the Leisure contract allows a utility adjustment deduction from contract payments to the Leisure provider, Fusion. The utility adjustment to mitigate this overspend is currently being discussed with Fusion, but as billing is in arrears the adjustment for the second quarter is yet to be determined. The 2012-13 utility pressure to the Council has provisionally been estimated at £35k.
Other forecast pressures include Parks fuel (£40k) and vehicle fleet charges (£30k), legal fees in relation to the Competition Pool Judicial Review (£21k). These pressures are currently being mitigated through additional Tree Team internal housing income (-£85k), and vacancy savings (-£30k). </t>
  </si>
  <si>
    <t>The year to date  variance is due to staff vacancy and vacant gap within Community Warden(£30k) and underspend on Member Ward budget (17k).</t>
  </si>
  <si>
    <t>£111k underspend on Youth activities Project. £81k will be used to match fund Sport England bid for 13-14 and £30k within Communities &amp; Neigbourhood will be carry forward to 13-14.  £30k underspend due to vacant gap within Community Warden. It is projected that member ward spend will be underpends by £10k at year end.</t>
  </si>
  <si>
    <r>
      <t xml:space="preserve">Engineering
The team is continuing to win additional works which has given rise to additional contribution of £80k year to date.
Streetscene
Two posts are currently vacant and are proposed to be removed as part of the Streetscene service review therefore a saving will be made in year in relation to this alongside, contribution from private works which will contribute to a £80k full year saving.
Employee Cost
(108k) saving is due to 58 Direct Services employees not currently in the pension scheme. Annual budget provision is made for all posts within the Council, from September 2013 the pension rules change all staff that is not in the currently Council scheme will be automatically opted in.  These staff does have the right to opt out, but must be registered with another organisation.
 (17k) relates to part-time budget hrs in the Senior Management Team of Direct Services and 75% salary recharge to the County Council for the Area Stewardship Position held by one of the SMT of DS.  
(67k) relates to 9 vacant front positions within Streetscene and Engineering Services. At the end of September Direct Services had 16.32 vacant posts or hours contributing to the current salary under spend positions.   </t>
    </r>
    <r>
      <rPr>
        <u val="single"/>
        <sz val="10"/>
        <color indexed="12"/>
        <rFont val="Arial"/>
        <family val="0"/>
      </rPr>
      <t xml:space="preserve">
</t>
    </r>
  </si>
  <si>
    <t>Transfer to / (from) Earmarked Reserves</t>
  </si>
  <si>
    <t xml:space="preserve">The overall position year to date is better than budget by £ (35k) for GF services. At this stage the predicted outturn position is anticipated to be £ (216k) additional contribution compared to the approved budget.
The Additional contribution is primarily due to:-
Local Overheads
The additional car parking requirement at the Horspath Road Depot has been relinquished therefore there will be an ongoing saving of £40k, NNDR revaluation of Horspath Road Depot has created a £40k saving for 2012/13 only.
</t>
  </si>
  <si>
    <t>Govt Grants</t>
  </si>
  <si>
    <t>&lt;---------------------------------- Transfer to / (from) EM Reserves -----------------------------------&gt;</t>
  </si>
  <si>
    <t>Virements Summary (Sept)</t>
  </si>
  <si>
    <t>£'000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</si>
</sst>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_ ;[Red]\-#,##0.00\ "/>
    <numFmt numFmtId="175" formatCode="#,##0_ ;[Red]\-#,##0\ "/>
    <numFmt numFmtId="176" formatCode="&quot;&quot;#,##0.00_);[Red]\(&quot;&quot;#,##0.00\)"/>
    <numFmt numFmtId="177" formatCode="_-* #,##0_-;\-* #,##0_-;_-* &quot;-&quot;??_-;_-@_-"/>
    <numFmt numFmtId="178" formatCode="#,##0.0_ ;[Red]\-#,##0.0\ "/>
    <numFmt numFmtId="179" formatCode="#,##0.00_);[Red]\(#,##0.00\)"/>
    <numFmt numFmtId="180" formatCode="#,##0_);[Red]\(#,##0\)"/>
    <numFmt numFmtId="181" formatCode="#,##0;[Red]\(#,##0\)"/>
    <numFmt numFmtId="182" formatCode="#,;\(#,\)"/>
    <numFmt numFmtId="183" formatCode="#,;[Red]\(\-#,\)"/>
    <numFmt numFmtId="184" formatCode="0.000"/>
    <numFmt numFmtId="185" formatCode="#,;[Red]\(#,\)"/>
    <numFmt numFmtId="186" formatCode="&quot;Yes&quot;;&quot;Yes&quot;;&quot;No&quot;"/>
    <numFmt numFmtId="187" formatCode="&quot;True&quot;;&quot;True&quot;;&quot;False&quot;"/>
    <numFmt numFmtId="188" formatCode="&quot;On&quot;;&quot;On&quot;;&quot;Off&quot;"/>
    <numFmt numFmtId="189" formatCode="[$€-2]\ #,##0.00_);[Red]\([$€-2]\ #,##0.00\)"/>
    <numFmt numFmtId="190" formatCode="0.0000000000000"/>
    <numFmt numFmtId="191" formatCode="#,\);[Red]\(#,\)"/>
    <numFmt numFmtId="192" formatCode="#,###;[Red]\(#,###\)"/>
    <numFmt numFmtId="193" formatCode="#,###,;[Red]\(#,###,\)"/>
    <numFmt numFmtId="194" formatCode="0%;[Red]\(0%\)"/>
    <numFmt numFmtId="195" formatCode="#,_);[Red]\(#,\)"/>
    <numFmt numFmtId="196" formatCode="#,;[Red]\-#,"/>
  </numFmts>
  <fonts count="53">
    <font>
      <sz val="10"/>
      <name val="Arial"/>
      <family val="0"/>
    </font>
    <font>
      <b/>
      <sz val="10"/>
      <name val="Arial"/>
      <family val="2"/>
    </font>
    <font>
      <b/>
      <i/>
      <sz val="10"/>
      <name val="Arial"/>
      <family val="2"/>
    </font>
    <font>
      <sz val="8"/>
      <name val="Arial"/>
      <family val="2"/>
    </font>
    <font>
      <b/>
      <sz val="10"/>
      <color indexed="20"/>
      <name val="Arial"/>
      <family val="2"/>
    </font>
    <font>
      <sz val="10"/>
      <color indexed="12"/>
      <name val="Arial"/>
      <family val="2"/>
    </font>
    <font>
      <sz val="10"/>
      <color indexed="9"/>
      <name val="Arial"/>
      <family val="2"/>
    </font>
    <font>
      <sz val="10"/>
      <color indexed="10"/>
      <name val="Arial"/>
      <family val="2"/>
    </font>
    <font>
      <b/>
      <sz val="10"/>
      <color indexed="9"/>
      <name val="Arial"/>
      <family val="2"/>
    </font>
    <font>
      <u val="single"/>
      <sz val="10"/>
      <color indexed="12"/>
      <name val="Arial"/>
      <family val="0"/>
    </font>
    <font>
      <u val="single"/>
      <sz val="10"/>
      <color indexed="36"/>
      <name val="Arial"/>
      <family val="0"/>
    </font>
    <font>
      <sz val="10"/>
      <color indexed="16"/>
      <name val="Arial"/>
      <family val="0"/>
    </font>
    <font>
      <sz val="9"/>
      <color indexed="16"/>
      <name val="Arial"/>
      <family val="0"/>
    </font>
    <font>
      <sz val="10"/>
      <color indexed="61"/>
      <name val="Arial"/>
      <family val="0"/>
    </font>
    <font>
      <sz val="10"/>
      <color indexed="60"/>
      <name val="Arial"/>
      <family val="0"/>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8"/>
      <name val="Calibri"/>
      <family val="2"/>
    </font>
    <font>
      <b/>
      <u val="single"/>
      <sz val="16"/>
      <name val="Arial"/>
      <family val="2"/>
    </font>
    <font>
      <b/>
      <u val="single"/>
      <sz val="14"/>
      <name val="Arial"/>
      <family val="2"/>
    </font>
    <font>
      <b/>
      <sz val="18"/>
      <name val="Calibri"/>
      <family val="2"/>
    </font>
    <font>
      <b/>
      <sz val="9"/>
      <name val="Calibri"/>
      <family val="2"/>
    </font>
    <font>
      <b/>
      <u val="single"/>
      <sz val="16"/>
      <name val="Calibri"/>
      <family val="2"/>
    </font>
    <font>
      <b/>
      <sz val="10"/>
      <name val="Calibri"/>
      <family val="2"/>
    </font>
    <font>
      <b/>
      <u val="single"/>
      <sz val="10"/>
      <name val="Calibri"/>
      <family val="2"/>
    </font>
    <font>
      <sz val="10"/>
      <name val="Calibri"/>
      <family val="2"/>
    </font>
    <font>
      <b/>
      <sz val="12"/>
      <name val="Arial"/>
      <family val="2"/>
    </font>
    <font>
      <i/>
      <sz val="10"/>
      <name val="Arial"/>
      <family val="2"/>
    </font>
    <font>
      <sz val="12"/>
      <name val="Arial"/>
      <family val="2"/>
    </font>
    <font>
      <b/>
      <sz val="14"/>
      <name val="Arial"/>
      <family val="2"/>
    </font>
    <font>
      <b/>
      <sz val="9"/>
      <name val="Arial"/>
      <family val="2"/>
    </font>
    <font>
      <sz val="8"/>
      <name val="Tahoma"/>
      <family val="0"/>
    </font>
    <font>
      <b/>
      <sz val="8"/>
      <name val="Tahoma"/>
      <family val="0"/>
    </font>
    <font>
      <sz val="11"/>
      <name val="Arial"/>
      <family val="2"/>
    </font>
    <font>
      <b/>
      <sz val="14"/>
      <name val="Calibri"/>
      <family val="2"/>
    </font>
    <font>
      <b/>
      <sz val="10"/>
      <color indexed="9"/>
      <name val="Calibri"/>
      <family val="2"/>
    </font>
    <font>
      <b/>
      <sz val="8"/>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ouble"/>
    </border>
    <border>
      <left style="thin"/>
      <right style="thin"/>
      <top style="thin"/>
      <bottom style="double"/>
    </border>
    <border>
      <left>
        <color indexed="63"/>
      </left>
      <right style="medium"/>
      <top style="thin"/>
      <bottom style="double"/>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double"/>
    </border>
    <border>
      <left style="thin"/>
      <right>
        <color indexed="63"/>
      </right>
      <top style="thin"/>
      <bottom style="mediu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dashed"/>
      <bottom>
        <color indexed="63"/>
      </bottom>
    </border>
    <border>
      <left>
        <color indexed="63"/>
      </left>
      <right>
        <color indexed="63"/>
      </right>
      <top style="dashed"/>
      <bottom>
        <color indexed="63"/>
      </bottom>
    </border>
    <border>
      <left style="medium"/>
      <right style="medium"/>
      <top style="thin"/>
      <bottom style="medium"/>
    </border>
    <border>
      <left style="medium"/>
      <right style="medium"/>
      <top>
        <color indexed="63"/>
      </top>
      <bottom style="dashed"/>
    </border>
    <border>
      <left style="medium"/>
      <right style="medium"/>
      <top>
        <color indexed="63"/>
      </top>
      <bottom style="medium"/>
    </border>
    <border>
      <left>
        <color indexed="63"/>
      </left>
      <right style="medium"/>
      <top style="medium"/>
      <bottom style="medium"/>
    </border>
    <border>
      <left style="medium"/>
      <right>
        <color indexed="63"/>
      </right>
      <top style="dashed"/>
      <bottom>
        <color indexed="63"/>
      </bottom>
    </border>
    <border>
      <left>
        <color indexed="63"/>
      </left>
      <right style="medium"/>
      <top style="dashed"/>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dashed"/>
    </border>
    <border>
      <left>
        <color indexed="63"/>
      </left>
      <right>
        <color indexed="63"/>
      </right>
      <top>
        <color indexed="63"/>
      </top>
      <bottom style="dashed"/>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thin"/>
      <right style="medium"/>
      <top style="thin"/>
      <bottom style="thin"/>
    </border>
    <border>
      <left>
        <color indexed="63"/>
      </left>
      <right style="medium"/>
      <top>
        <color indexed="63"/>
      </top>
      <bottom style="dashed"/>
    </border>
    <border>
      <left style="thin"/>
      <right style="medium"/>
      <top style="thin"/>
      <bottom style="double"/>
    </border>
    <border>
      <left style="medium"/>
      <right style="medium"/>
      <top style="double"/>
      <bottom>
        <color indexed="63"/>
      </bottom>
    </border>
    <border>
      <left style="medium"/>
      <right style="medium"/>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15" borderId="1" applyNumberFormat="0" applyAlignment="0" applyProtection="0"/>
    <xf numFmtId="0" fontId="20"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1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0" fillId="4" borderId="7" applyNumberFormat="0" applyFont="0" applyAlignment="0" applyProtection="0"/>
    <xf numFmtId="0" fontId="29" fillId="15"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53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top" wrapText="1"/>
    </xf>
    <xf numFmtId="175"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xf>
    <xf numFmtId="14" fontId="1" fillId="0" borderId="0" xfId="0" applyNumberFormat="1" applyFont="1" applyAlignment="1">
      <alignment horizontal="left"/>
    </xf>
    <xf numFmtId="14" fontId="1" fillId="0" borderId="0" xfId="0" applyNumberFormat="1" applyFont="1" applyAlignment="1">
      <alignment horizontal="right"/>
    </xf>
    <xf numFmtId="0" fontId="7" fillId="0" borderId="0" xfId="0" applyFont="1" applyAlignment="1">
      <alignment/>
    </xf>
    <xf numFmtId="0" fontId="1" fillId="0" borderId="0" xfId="0" applyFont="1" applyAlignment="1">
      <alignment vertical="top"/>
    </xf>
    <xf numFmtId="180" fontId="0" fillId="0" borderId="0" xfId="0" applyNumberFormat="1" applyAlignment="1">
      <alignment/>
    </xf>
    <xf numFmtId="180" fontId="3" fillId="0" borderId="0" xfId="0" applyNumberFormat="1" applyFont="1" applyAlignment="1">
      <alignment/>
    </xf>
    <xf numFmtId="180" fontId="0" fillId="0" borderId="0" xfId="0" applyNumberFormat="1" applyAlignment="1">
      <alignment horizontal="left"/>
    </xf>
    <xf numFmtId="180" fontId="1" fillId="0" borderId="0" xfId="0" applyNumberFormat="1" applyFont="1" applyAlignment="1">
      <alignment horizontal="center"/>
    </xf>
    <xf numFmtId="180" fontId="6" fillId="0" borderId="0" xfId="0" applyNumberFormat="1" applyFont="1" applyAlignment="1">
      <alignment/>
    </xf>
    <xf numFmtId="180" fontId="1" fillId="0" borderId="0" xfId="0" applyNumberFormat="1" applyFont="1" applyAlignment="1">
      <alignment vertical="top" wrapText="1"/>
    </xf>
    <xf numFmtId="180" fontId="1" fillId="0" borderId="0" xfId="0" applyNumberFormat="1" applyFont="1" applyBorder="1" applyAlignment="1">
      <alignment horizontal="center" vertical="top" wrapText="1"/>
    </xf>
    <xf numFmtId="180" fontId="1" fillId="0" borderId="0" xfId="0" applyNumberFormat="1" applyFont="1" applyAlignment="1">
      <alignment horizontal="center" vertical="top" wrapText="1"/>
    </xf>
    <xf numFmtId="180" fontId="0" fillId="0" borderId="0" xfId="0" applyNumberFormat="1" applyBorder="1" applyAlignment="1">
      <alignment/>
    </xf>
    <xf numFmtId="180" fontId="2" fillId="0" borderId="0" xfId="0" applyNumberFormat="1" applyFont="1" applyAlignment="1">
      <alignment/>
    </xf>
    <xf numFmtId="180" fontId="2" fillId="0" borderId="0" xfId="0" applyNumberFormat="1" applyFont="1" applyBorder="1" applyAlignment="1">
      <alignment/>
    </xf>
    <xf numFmtId="180" fontId="1" fillId="0" borderId="0" xfId="0" applyNumberFormat="1" applyFont="1" applyBorder="1" applyAlignment="1">
      <alignment/>
    </xf>
    <xf numFmtId="0" fontId="0" fillId="0" borderId="0" xfId="0" applyFont="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10" xfId="0" applyNumberFormat="1" applyBorder="1" applyAlignment="1">
      <alignment/>
    </xf>
    <xf numFmtId="180" fontId="1" fillId="0" borderId="11" xfId="0" applyNumberFormat="1" applyFont="1" applyBorder="1" applyAlignment="1">
      <alignment horizontal="center" vertical="top" wrapText="1"/>
    </xf>
    <xf numFmtId="180" fontId="0" fillId="0" borderId="11" xfId="0" applyNumberFormat="1" applyBorder="1" applyAlignment="1">
      <alignment/>
    </xf>
    <xf numFmtId="180" fontId="0" fillId="0" borderId="11" xfId="0" applyNumberFormat="1" applyFont="1" applyBorder="1" applyAlignment="1">
      <alignment/>
    </xf>
    <xf numFmtId="180" fontId="1" fillId="0" borderId="12" xfId="0" applyNumberFormat="1" applyFont="1" applyBorder="1" applyAlignment="1">
      <alignment horizontal="center" vertical="top" wrapText="1"/>
    </xf>
    <xf numFmtId="180" fontId="1" fillId="0" borderId="13" xfId="0" applyNumberFormat="1" applyFont="1" applyBorder="1" applyAlignment="1">
      <alignment horizontal="center" vertical="top" wrapText="1"/>
    </xf>
    <xf numFmtId="180" fontId="0" fillId="0" borderId="12" xfId="0" applyNumberFormat="1" applyBorder="1" applyAlignment="1">
      <alignment/>
    </xf>
    <xf numFmtId="180" fontId="0" fillId="0" borderId="13" xfId="0" applyNumberFormat="1" applyBorder="1" applyAlignment="1">
      <alignment/>
    </xf>
    <xf numFmtId="180" fontId="0" fillId="0" borderId="12" xfId="0" applyNumberFormat="1" applyFont="1" applyBorder="1" applyAlignment="1">
      <alignment/>
    </xf>
    <xf numFmtId="180" fontId="0" fillId="0" borderId="13" xfId="0" applyNumberFormat="1" applyFont="1" applyBorder="1" applyAlignment="1">
      <alignment/>
    </xf>
    <xf numFmtId="180" fontId="1" fillId="0" borderId="10" xfId="0" applyNumberFormat="1" applyFont="1" applyBorder="1" applyAlignment="1">
      <alignment horizontal="center"/>
    </xf>
    <xf numFmtId="0" fontId="6" fillId="0" borderId="0" xfId="0" applyFont="1" applyAlignment="1">
      <alignment/>
    </xf>
    <xf numFmtId="180" fontId="6" fillId="0" borderId="0" xfId="0" applyNumberFormat="1" applyFont="1" applyFill="1" applyBorder="1" applyAlignment="1">
      <alignment/>
    </xf>
    <xf numFmtId="180" fontId="1" fillId="0" borderId="11" xfId="0" applyNumberFormat="1" applyFont="1" applyBorder="1" applyAlignment="1">
      <alignment vertical="top"/>
    </xf>
    <xf numFmtId="180" fontId="1" fillId="0" borderId="0" xfId="0" applyNumberFormat="1" applyFont="1" applyAlignment="1">
      <alignment vertical="top"/>
    </xf>
    <xf numFmtId="180" fontId="1" fillId="0" borderId="12" xfId="0" applyNumberFormat="1" applyFont="1" applyBorder="1" applyAlignment="1">
      <alignment vertical="top"/>
    </xf>
    <xf numFmtId="180" fontId="1" fillId="0" borderId="0" xfId="0" applyNumberFormat="1" applyFont="1" applyBorder="1" applyAlignment="1">
      <alignment vertical="top"/>
    </xf>
    <xf numFmtId="180" fontId="1" fillId="0" borderId="13" xfId="0" applyNumberFormat="1" applyFont="1" applyBorder="1" applyAlignment="1">
      <alignment vertical="top"/>
    </xf>
    <xf numFmtId="180" fontId="0" fillId="14" borderId="0" xfId="0" applyNumberFormat="1" applyFill="1" applyAlignment="1">
      <alignment/>
    </xf>
    <xf numFmtId="0" fontId="0" fillId="0" borderId="0" xfId="0" applyFill="1" applyAlignment="1">
      <alignment/>
    </xf>
    <xf numFmtId="180" fontId="0" fillId="0" borderId="0" xfId="0" applyNumberFormat="1" applyFill="1" applyAlignment="1">
      <alignment/>
    </xf>
    <xf numFmtId="175" fontId="0" fillId="0" borderId="0" xfId="0" applyNumberFormat="1" applyFill="1" applyAlignment="1">
      <alignment/>
    </xf>
    <xf numFmtId="175" fontId="3" fillId="0" borderId="0" xfId="0" applyNumberFormat="1" applyFont="1" applyFill="1" applyAlignment="1">
      <alignment/>
    </xf>
    <xf numFmtId="180" fontId="3" fillId="0" borderId="0" xfId="0" applyNumberFormat="1" applyFont="1" applyFill="1" applyAlignment="1">
      <alignment/>
    </xf>
    <xf numFmtId="180" fontId="0" fillId="0" borderId="0" xfId="0" applyNumberFormat="1" applyFill="1" applyAlignment="1">
      <alignment horizontal="left"/>
    </xf>
    <xf numFmtId="180" fontId="0" fillId="0" borderId="11" xfId="0" applyNumberFormat="1" applyFill="1" applyBorder="1" applyAlignment="1">
      <alignment/>
    </xf>
    <xf numFmtId="180" fontId="0" fillId="0" borderId="12" xfId="0" applyNumberFormat="1" applyFill="1" applyBorder="1" applyAlignment="1">
      <alignment/>
    </xf>
    <xf numFmtId="180" fontId="0" fillId="0" borderId="0" xfId="0" applyNumberFormat="1" applyFill="1" applyBorder="1" applyAlignment="1">
      <alignment/>
    </xf>
    <xf numFmtId="180" fontId="0" fillId="0" borderId="13" xfId="0" applyNumberFormat="1" applyFill="1" applyBorder="1" applyAlignment="1">
      <alignment/>
    </xf>
    <xf numFmtId="0" fontId="0" fillId="0" borderId="0" xfId="0" applyFont="1" applyFill="1" applyAlignment="1">
      <alignment/>
    </xf>
    <xf numFmtId="180" fontId="0" fillId="0" borderId="11" xfId="0" applyNumberFormat="1" applyFont="1" applyFill="1" applyBorder="1" applyAlignment="1">
      <alignment/>
    </xf>
    <xf numFmtId="180" fontId="0" fillId="0" borderId="0" xfId="0" applyNumberFormat="1" applyFont="1" applyFill="1" applyAlignment="1">
      <alignment/>
    </xf>
    <xf numFmtId="180" fontId="0" fillId="0" borderId="12" xfId="0" applyNumberFormat="1" applyFont="1" applyFill="1" applyBorder="1" applyAlignment="1">
      <alignment/>
    </xf>
    <xf numFmtId="180" fontId="0" fillId="0" borderId="0" xfId="0" applyNumberFormat="1" applyFont="1" applyFill="1" applyBorder="1" applyAlignment="1">
      <alignment/>
    </xf>
    <xf numFmtId="180" fontId="0" fillId="0" borderId="13" xfId="0" applyNumberFormat="1" applyFont="1" applyFill="1" applyBorder="1" applyAlignment="1">
      <alignment/>
    </xf>
    <xf numFmtId="0" fontId="8" fillId="0" borderId="0" xfId="0" applyFont="1" applyFill="1" applyAlignment="1">
      <alignment/>
    </xf>
    <xf numFmtId="0" fontId="6" fillId="0" borderId="0" xfId="0" applyFont="1" applyFill="1" applyAlignment="1">
      <alignment/>
    </xf>
    <xf numFmtId="0" fontId="0" fillId="0" borderId="0" xfId="0" applyNumberFormat="1" applyFont="1" applyFill="1" applyBorder="1" applyAlignment="1" quotePrefix="1">
      <alignment horizontal="center" vertical="top"/>
    </xf>
    <xf numFmtId="180" fontId="11" fillId="0" borderId="0" xfId="0" applyNumberFormat="1" applyFont="1" applyAlignment="1">
      <alignment/>
    </xf>
    <xf numFmtId="0" fontId="12" fillId="0" borderId="0" xfId="0" applyFont="1" applyFill="1" applyAlignment="1">
      <alignment/>
    </xf>
    <xf numFmtId="175" fontId="12" fillId="0" borderId="0" xfId="0" applyNumberFormat="1" applyFont="1" applyFill="1" applyAlignment="1">
      <alignment/>
    </xf>
    <xf numFmtId="0" fontId="0" fillId="0" borderId="0" xfId="0" applyBorder="1" applyAlignment="1">
      <alignment/>
    </xf>
    <xf numFmtId="0" fontId="1" fillId="0" borderId="0" xfId="0" applyFont="1" applyBorder="1" applyAlignment="1">
      <alignment vertical="top"/>
    </xf>
    <xf numFmtId="0" fontId="0" fillId="0" borderId="0" xfId="0" applyFont="1"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Font="1" applyFill="1" applyBorder="1" applyAlignment="1">
      <alignment/>
    </xf>
    <xf numFmtId="14" fontId="0" fillId="0" borderId="0" xfId="0" applyNumberFormat="1" applyAlignment="1">
      <alignment/>
    </xf>
    <xf numFmtId="0" fontId="6" fillId="0" borderId="0" xfId="0" applyNumberFormat="1" applyFont="1" applyAlignment="1">
      <alignment/>
    </xf>
    <xf numFmtId="0" fontId="13" fillId="0" borderId="0" xfId="0" applyFont="1" applyAlignment="1">
      <alignment/>
    </xf>
    <xf numFmtId="180" fontId="0" fillId="10" borderId="0" xfId="0" applyNumberFormat="1" applyFill="1" applyAlignment="1">
      <alignment/>
    </xf>
    <xf numFmtId="0" fontId="14" fillId="0" borderId="0" xfId="0" applyFont="1" applyFill="1" applyAlignment="1">
      <alignment/>
    </xf>
    <xf numFmtId="0" fontId="11" fillId="0" borderId="0" xfId="0" applyFont="1" applyFill="1" applyAlignment="1">
      <alignment/>
    </xf>
    <xf numFmtId="180" fontId="1" fillId="0" borderId="14" xfId="0" applyNumberFormat="1" applyFont="1" applyBorder="1" applyAlignment="1">
      <alignment/>
    </xf>
    <xf numFmtId="180" fontId="1" fillId="0" borderId="15" xfId="0" applyNumberFormat="1" applyFont="1" applyBorder="1" applyAlignment="1">
      <alignment/>
    </xf>
    <xf numFmtId="180" fontId="1" fillId="0" borderId="16" xfId="0" applyNumberFormat="1" applyFont="1" applyBorder="1" applyAlignment="1">
      <alignment/>
    </xf>
    <xf numFmtId="0" fontId="2" fillId="0" borderId="0" xfId="0" applyFont="1" applyBorder="1" applyAlignment="1">
      <alignment/>
    </xf>
    <xf numFmtId="0" fontId="15" fillId="0" borderId="0" xfId="0" applyFont="1" applyAlignment="1">
      <alignment/>
    </xf>
    <xf numFmtId="0" fontId="1" fillId="0" borderId="0" xfId="0" applyFont="1" applyFill="1" applyAlignment="1">
      <alignment/>
    </xf>
    <xf numFmtId="180" fontId="1" fillId="0" borderId="11" xfId="0" applyNumberFormat="1" applyFont="1" applyFill="1" applyBorder="1" applyAlignment="1">
      <alignment/>
    </xf>
    <xf numFmtId="180" fontId="1" fillId="0" borderId="0" xfId="0" applyNumberFormat="1" applyFont="1" applyFill="1" applyAlignment="1">
      <alignment/>
    </xf>
    <xf numFmtId="180" fontId="1" fillId="0" borderId="12" xfId="0" applyNumberFormat="1" applyFont="1" applyFill="1" applyBorder="1" applyAlignment="1">
      <alignment/>
    </xf>
    <xf numFmtId="180" fontId="1" fillId="0" borderId="0" xfId="0" applyNumberFormat="1" applyFont="1" applyFill="1" applyBorder="1" applyAlignment="1">
      <alignment/>
    </xf>
    <xf numFmtId="180" fontId="1" fillId="0" borderId="13" xfId="0" applyNumberFormat="1" applyFont="1" applyFill="1" applyBorder="1" applyAlignment="1">
      <alignment/>
    </xf>
    <xf numFmtId="0" fontId="1" fillId="0" borderId="0" xfId="0" applyFont="1" applyBorder="1" applyAlignment="1">
      <alignment vertical="top" wrapText="1"/>
    </xf>
    <xf numFmtId="180" fontId="1" fillId="0" borderId="0" xfId="0" applyNumberFormat="1" applyFont="1" applyBorder="1" applyAlignment="1">
      <alignment vertical="top" wrapText="1"/>
    </xf>
    <xf numFmtId="0" fontId="1" fillId="0" borderId="0" xfId="0" applyFont="1" applyFill="1" applyBorder="1" applyAlignment="1">
      <alignment/>
    </xf>
    <xf numFmtId="0" fontId="0" fillId="0" borderId="17" xfId="0" applyBorder="1" applyAlignment="1">
      <alignment vertical="center"/>
    </xf>
    <xf numFmtId="180" fontId="1" fillId="0" borderId="17" xfId="0" applyNumberFormat="1"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180" fontId="2" fillId="0" borderId="0" xfId="0" applyNumberFormat="1" applyFont="1" applyBorder="1" applyAlignment="1">
      <alignment vertical="center"/>
    </xf>
    <xf numFmtId="180" fontId="0" fillId="0" borderId="0" xfId="0" applyNumberFormat="1" applyBorder="1" applyAlignment="1">
      <alignment vertical="center"/>
    </xf>
    <xf numFmtId="180" fontId="1" fillId="6" borderId="15" xfId="0" applyNumberFormat="1" applyFont="1" applyFill="1" applyBorder="1" applyAlignment="1">
      <alignment/>
    </xf>
    <xf numFmtId="0" fontId="6" fillId="0" borderId="12" xfId="0" applyFont="1" applyBorder="1" applyAlignment="1">
      <alignment/>
    </xf>
    <xf numFmtId="180" fontId="6" fillId="0" borderId="0" xfId="0" applyNumberFormat="1" applyFont="1" applyFill="1" applyBorder="1" applyAlignment="1">
      <alignment vertical="top"/>
    </xf>
    <xf numFmtId="180" fontId="6" fillId="0" borderId="0" xfId="0" applyNumberFormat="1" applyFont="1" applyBorder="1" applyAlignment="1">
      <alignment/>
    </xf>
    <xf numFmtId="180" fontId="6" fillId="0" borderId="12" xfId="0" applyNumberFormat="1" applyFont="1" applyBorder="1" applyAlignment="1">
      <alignment vertical="center"/>
    </xf>
    <xf numFmtId="175" fontId="0" fillId="2" borderId="0" xfId="0" applyNumberFormat="1" applyFill="1" applyBorder="1" applyAlignment="1">
      <alignment/>
    </xf>
    <xf numFmtId="175" fontId="0" fillId="2" borderId="13" xfId="0" applyNumberFormat="1" applyFill="1" applyBorder="1" applyAlignment="1">
      <alignment/>
    </xf>
    <xf numFmtId="175" fontId="0" fillId="2" borderId="0" xfId="0" applyNumberFormat="1" applyFont="1" applyFill="1" applyBorder="1" applyAlignment="1">
      <alignment/>
    </xf>
    <xf numFmtId="175" fontId="1" fillId="2" borderId="0" xfId="0" applyNumberFormat="1" applyFont="1" applyFill="1" applyBorder="1" applyAlignment="1">
      <alignment vertical="top"/>
    </xf>
    <xf numFmtId="180" fontId="1" fillId="2" borderId="0" xfId="0" applyNumberFormat="1" applyFont="1" applyFill="1" applyBorder="1" applyAlignment="1">
      <alignment/>
    </xf>
    <xf numFmtId="175" fontId="1" fillId="2" borderId="0" xfId="0" applyNumberFormat="1" applyFont="1" applyFill="1" applyBorder="1" applyAlignment="1">
      <alignment/>
    </xf>
    <xf numFmtId="180" fontId="1" fillId="2" borderId="13" xfId="0" applyNumberFormat="1" applyFont="1" applyFill="1" applyBorder="1" applyAlignment="1">
      <alignment vertical="center"/>
    </xf>
    <xf numFmtId="175" fontId="0" fillId="2" borderId="0" xfId="0" applyNumberFormat="1" applyFill="1" applyAlignment="1">
      <alignment/>
    </xf>
    <xf numFmtId="180" fontId="0" fillId="2" borderId="0" xfId="0" applyNumberFormat="1" applyFill="1" applyAlignment="1">
      <alignment/>
    </xf>
    <xf numFmtId="180" fontId="1" fillId="2" borderId="0" xfId="0" applyNumberFormat="1" applyFont="1" applyFill="1" applyBorder="1" applyAlignment="1">
      <alignment horizontal="center" vertical="top" wrapText="1"/>
    </xf>
    <xf numFmtId="180" fontId="0" fillId="2" borderId="0" xfId="0" applyNumberFormat="1" applyFill="1" applyBorder="1" applyAlignment="1">
      <alignment/>
    </xf>
    <xf numFmtId="180" fontId="0" fillId="2" borderId="0" xfId="0" applyNumberFormat="1" applyFont="1" applyFill="1" applyBorder="1" applyAlignment="1">
      <alignment/>
    </xf>
    <xf numFmtId="180" fontId="1" fillId="2" borderId="0" xfId="0" applyNumberFormat="1" applyFont="1" applyFill="1" applyBorder="1" applyAlignment="1">
      <alignment vertical="top"/>
    </xf>
    <xf numFmtId="180" fontId="1" fillId="2" borderId="15" xfId="0" applyNumberFormat="1" applyFont="1" applyFill="1" applyBorder="1" applyAlignment="1">
      <alignment/>
    </xf>
    <xf numFmtId="180" fontId="2" fillId="2" borderId="0" xfId="0" applyNumberFormat="1" applyFont="1" applyFill="1" applyBorder="1" applyAlignment="1">
      <alignment/>
    </xf>
    <xf numFmtId="180" fontId="1" fillId="2" borderId="15" xfId="0" applyNumberFormat="1" applyFont="1" applyFill="1" applyBorder="1" applyAlignment="1">
      <alignment vertical="top"/>
    </xf>
    <xf numFmtId="180" fontId="1" fillId="2" borderId="17" xfId="0" applyNumberFormat="1" applyFont="1" applyFill="1" applyBorder="1" applyAlignment="1">
      <alignment vertical="center"/>
    </xf>
    <xf numFmtId="0" fontId="13" fillId="0" borderId="0" xfId="0" applyFont="1" applyFill="1" applyAlignment="1">
      <alignment/>
    </xf>
    <xf numFmtId="180" fontId="1" fillId="6" borderId="18" xfId="0" applyNumberFormat="1" applyFont="1" applyFill="1" applyBorder="1" applyAlignment="1">
      <alignment/>
    </xf>
    <xf numFmtId="180" fontId="1" fillId="0" borderId="18" xfId="0" applyNumberFormat="1" applyFont="1" applyBorder="1" applyAlignment="1">
      <alignment/>
    </xf>
    <xf numFmtId="180" fontId="1" fillId="6" borderId="14" xfId="0" applyNumberFormat="1" applyFont="1" applyFill="1" applyBorder="1" applyAlignment="1">
      <alignment/>
    </xf>
    <xf numFmtId="180" fontId="1" fillId="6" borderId="16" xfId="0" applyNumberFormat="1" applyFont="1" applyFill="1" applyBorder="1" applyAlignment="1">
      <alignment/>
    </xf>
    <xf numFmtId="180" fontId="6" fillId="0" borderId="0" xfId="0" applyNumberFormat="1" applyFont="1" applyBorder="1" applyAlignment="1">
      <alignment vertical="center"/>
    </xf>
    <xf numFmtId="38" fontId="33" fillId="0" borderId="0" xfId="0" applyNumberFormat="1" applyFont="1" applyBorder="1" applyAlignment="1" applyProtection="1">
      <alignment horizontal="left" vertical="center" wrapText="1"/>
      <protection/>
    </xf>
    <xf numFmtId="0" fontId="0" fillId="0" borderId="0" xfId="0" applyAlignment="1">
      <alignment horizontal="left" vertical="center" wrapText="1"/>
    </xf>
    <xf numFmtId="0" fontId="0" fillId="0" borderId="0" xfId="0" applyBorder="1" applyAlignment="1" applyProtection="1">
      <alignment wrapText="1"/>
      <protection/>
    </xf>
    <xf numFmtId="38" fontId="34" fillId="0" borderId="0" xfId="0" applyNumberFormat="1" applyFont="1" applyBorder="1" applyAlignment="1" applyProtection="1">
      <alignment horizontal="left" vertical="center" wrapText="1"/>
      <protection/>
    </xf>
    <xf numFmtId="38" fontId="35" fillId="0" borderId="0" xfId="0" applyNumberFormat="1" applyFont="1" applyBorder="1" applyAlignment="1" applyProtection="1">
      <alignment horizontal="left" wrapText="1"/>
      <protection/>
    </xf>
    <xf numFmtId="38" fontId="36" fillId="0" borderId="19" xfId="0" applyNumberFormat="1" applyFont="1" applyBorder="1" applyAlignment="1" applyProtection="1">
      <alignment horizontal="left" vertical="center" wrapText="1"/>
      <protection/>
    </xf>
    <xf numFmtId="180" fontId="37" fillId="6" borderId="20" xfId="0" applyNumberFormat="1" applyFont="1" applyFill="1" applyBorder="1" applyAlignment="1">
      <alignment horizontal="center" vertical="center" wrapText="1"/>
    </xf>
    <xf numFmtId="180" fontId="37" fillId="6" borderId="21" xfId="0" applyNumberFormat="1" applyFont="1" applyFill="1" applyBorder="1" applyAlignment="1">
      <alignment horizontal="center" vertical="center" wrapText="1"/>
    </xf>
    <xf numFmtId="180" fontId="37" fillId="6" borderId="22" xfId="0" applyNumberFormat="1" applyFont="1" applyFill="1" applyBorder="1" applyAlignment="1">
      <alignment horizontal="center" vertical="center" wrapText="1"/>
    </xf>
    <xf numFmtId="0" fontId="0" fillId="0" borderId="0" xfId="0" applyAlignment="1" applyProtection="1">
      <alignment wrapText="1"/>
      <protection/>
    </xf>
    <xf numFmtId="38" fontId="38" fillId="0" borderId="23" xfId="0" applyNumberFormat="1" applyFont="1" applyBorder="1" applyAlignment="1" applyProtection="1">
      <alignment horizontal="center" wrapText="1"/>
      <protection/>
    </xf>
    <xf numFmtId="180" fontId="39" fillId="6" borderId="11" xfId="0" applyNumberFormat="1" applyFont="1" applyFill="1" applyBorder="1" applyAlignment="1">
      <alignment horizontal="center" vertical="top" wrapText="1"/>
    </xf>
    <xf numFmtId="180" fontId="39" fillId="6" borderId="12" xfId="0" applyNumberFormat="1" applyFont="1" applyFill="1" applyBorder="1" applyAlignment="1">
      <alignment horizontal="center" vertical="top" wrapText="1"/>
    </xf>
    <xf numFmtId="180" fontId="39" fillId="6" borderId="13" xfId="0" applyNumberFormat="1" applyFont="1" applyFill="1" applyBorder="1" applyAlignment="1">
      <alignment horizontal="center" vertical="top" wrapText="1"/>
    </xf>
    <xf numFmtId="0" fontId="40" fillId="0" borderId="24" xfId="0" applyFont="1" applyFill="1" applyBorder="1" applyAlignment="1">
      <alignment vertical="top"/>
    </xf>
    <xf numFmtId="0" fontId="41" fillId="0" borderId="11" xfId="0" applyFont="1" applyFill="1" applyBorder="1" applyAlignment="1" applyProtection="1">
      <alignment wrapText="1"/>
      <protection/>
    </xf>
    <xf numFmtId="0" fontId="41" fillId="0" borderId="0" xfId="0" applyFont="1" applyFill="1" applyBorder="1" applyAlignment="1" applyProtection="1">
      <alignment wrapText="1"/>
      <protection/>
    </xf>
    <xf numFmtId="38" fontId="41" fillId="0" borderId="11" xfId="0" applyNumberFormat="1" applyFont="1" applyFill="1" applyBorder="1" applyAlignment="1" applyProtection="1">
      <alignment horizontal="center" wrapText="1"/>
      <protection/>
    </xf>
    <xf numFmtId="0" fontId="41" fillId="0" borderId="25" xfId="0" applyFont="1" applyBorder="1" applyAlignment="1" applyProtection="1">
      <alignment wrapText="1"/>
      <protection/>
    </xf>
    <xf numFmtId="38" fontId="41" fillId="0" borderId="24" xfId="0" applyNumberFormat="1" applyFont="1" applyFill="1" applyBorder="1" applyAlignment="1" applyProtection="1">
      <alignment horizontal="center" wrapText="1"/>
      <protection/>
    </xf>
    <xf numFmtId="0" fontId="41" fillId="0" borderId="24" xfId="0" applyFont="1" applyFill="1" applyBorder="1" applyAlignment="1">
      <alignment horizontal="left" vertical="center" wrapText="1"/>
    </xf>
    <xf numFmtId="193" fontId="41" fillId="0" borderId="11" xfId="0" applyNumberFormat="1" applyFont="1" applyFill="1" applyBorder="1" applyAlignment="1" applyProtection="1">
      <alignment horizontal="right" wrapText="1"/>
      <protection/>
    </xf>
    <xf numFmtId="193" fontId="41" fillId="0" borderId="0" xfId="0" applyNumberFormat="1" applyFont="1" applyFill="1" applyBorder="1" applyAlignment="1" applyProtection="1">
      <alignment horizontal="right" wrapText="1"/>
      <protection/>
    </xf>
    <xf numFmtId="194" fontId="41" fillId="0" borderId="11" xfId="0" applyNumberFormat="1" applyFont="1" applyFill="1" applyBorder="1" applyAlignment="1" applyProtection="1">
      <alignment horizontal="right" wrapText="1"/>
      <protection/>
    </xf>
    <xf numFmtId="193" fontId="41" fillId="0" borderId="25" xfId="0" applyNumberFormat="1" applyFont="1" applyBorder="1" applyAlignment="1" applyProtection="1">
      <alignment horizontal="right" wrapText="1"/>
      <protection/>
    </xf>
    <xf numFmtId="0" fontId="39" fillId="0" borderId="26" xfId="0" applyFont="1" applyFill="1" applyBorder="1" applyAlignment="1">
      <alignment horizontal="left" vertical="center" wrapText="1"/>
    </xf>
    <xf numFmtId="193" fontId="41" fillId="0" borderId="27" xfId="0" applyNumberFormat="1" applyFont="1" applyFill="1" applyBorder="1" applyAlignment="1" applyProtection="1">
      <alignment horizontal="right" wrapText="1"/>
      <protection/>
    </xf>
    <xf numFmtId="193" fontId="41" fillId="0" borderId="17" xfId="0" applyNumberFormat="1" applyFont="1" applyFill="1" applyBorder="1" applyAlignment="1" applyProtection="1">
      <alignment horizontal="right" wrapText="1"/>
      <protection/>
    </xf>
    <xf numFmtId="194" fontId="41" fillId="0" borderId="27" xfId="0" applyNumberFormat="1" applyFont="1" applyFill="1" applyBorder="1" applyAlignment="1" applyProtection="1">
      <alignment horizontal="right" wrapText="1"/>
      <protection/>
    </xf>
    <xf numFmtId="193" fontId="41" fillId="0" borderId="28" xfId="0" applyNumberFormat="1" applyFont="1" applyFill="1" applyBorder="1" applyAlignment="1" applyProtection="1">
      <alignment horizontal="right" wrapText="1"/>
      <protection/>
    </xf>
    <xf numFmtId="0" fontId="39" fillId="0" borderId="26" xfId="0" applyFont="1" applyFill="1" applyBorder="1" applyAlignment="1">
      <alignment vertical="top"/>
    </xf>
    <xf numFmtId="38" fontId="39" fillId="6" borderId="29" xfId="0" applyNumberFormat="1" applyFont="1" applyFill="1" applyBorder="1" applyAlignment="1" applyProtection="1">
      <alignment horizontal="left" wrapText="1"/>
      <protection/>
    </xf>
    <xf numFmtId="193" fontId="39" fillId="6" borderId="30" xfId="0" applyNumberFormat="1" applyFont="1" applyFill="1" applyBorder="1" applyAlignment="1" applyProtection="1">
      <alignment horizontal="right" wrapText="1"/>
      <protection/>
    </xf>
    <xf numFmtId="193" fontId="39" fillId="6" borderId="31" xfId="0" applyNumberFormat="1" applyFont="1" applyFill="1" applyBorder="1" applyAlignment="1" applyProtection="1">
      <alignment horizontal="right" wrapText="1"/>
      <protection/>
    </xf>
    <xf numFmtId="193" fontId="39" fillId="6" borderId="32" xfId="0" applyNumberFormat="1" applyFont="1" applyFill="1" applyBorder="1" applyAlignment="1" applyProtection="1">
      <alignment horizontal="right" wrapText="1"/>
      <protection/>
    </xf>
    <xf numFmtId="194" fontId="39" fillId="6" borderId="30" xfId="0" applyNumberFormat="1" applyFont="1" applyFill="1" applyBorder="1" applyAlignment="1" applyProtection="1">
      <alignment horizontal="right" wrapText="1"/>
      <protection/>
    </xf>
    <xf numFmtId="193" fontId="39" fillId="6" borderId="33" xfId="0" applyNumberFormat="1" applyFont="1" applyFill="1" applyBorder="1" applyAlignment="1" applyProtection="1">
      <alignment horizontal="right" wrapText="1"/>
      <protection/>
    </xf>
    <xf numFmtId="0" fontId="1" fillId="0" borderId="0" xfId="0" applyFont="1" applyAlignment="1" applyProtection="1">
      <alignment wrapText="1"/>
      <protection/>
    </xf>
    <xf numFmtId="38" fontId="39" fillId="0" borderId="24" xfId="0" applyNumberFormat="1" applyFont="1" applyBorder="1" applyAlignment="1" applyProtection="1">
      <alignment horizontal="center" wrapText="1"/>
      <protection/>
    </xf>
    <xf numFmtId="193" fontId="41" fillId="0" borderId="11" xfId="0" applyNumberFormat="1" applyFont="1" applyBorder="1" applyAlignment="1" applyProtection="1">
      <alignment horizontal="right" wrapText="1"/>
      <protection/>
    </xf>
    <xf numFmtId="193" fontId="41" fillId="0" borderId="0" xfId="0" applyNumberFormat="1" applyFont="1" applyBorder="1" applyAlignment="1" applyProtection="1">
      <alignment horizontal="right" wrapText="1"/>
      <protection/>
    </xf>
    <xf numFmtId="194" fontId="41" fillId="0" borderId="11" xfId="0" applyNumberFormat="1" applyFont="1" applyBorder="1" applyAlignment="1" applyProtection="1">
      <alignment horizontal="right" wrapText="1"/>
      <protection/>
    </xf>
    <xf numFmtId="38" fontId="39" fillId="6" borderId="26" xfId="0" applyNumberFormat="1" applyFont="1" applyFill="1" applyBorder="1" applyAlignment="1" applyProtection="1">
      <alignment horizontal="left" wrapText="1"/>
      <protection/>
    </xf>
    <xf numFmtId="193" fontId="39" fillId="6" borderId="27" xfId="0" applyNumberFormat="1" applyFont="1" applyFill="1" applyBorder="1" applyAlignment="1" applyProtection="1">
      <alignment horizontal="right" wrapText="1"/>
      <protection/>
    </xf>
    <xf numFmtId="193" fontId="39" fillId="6" borderId="17" xfId="0" applyNumberFormat="1" applyFont="1" applyFill="1" applyBorder="1" applyAlignment="1" applyProtection="1">
      <alignment horizontal="right" wrapText="1"/>
      <protection/>
    </xf>
    <xf numFmtId="193" fontId="39" fillId="6" borderId="34" xfId="0" applyNumberFormat="1" applyFont="1" applyFill="1" applyBorder="1" applyAlignment="1" applyProtection="1">
      <alignment horizontal="right" wrapText="1"/>
      <protection/>
    </xf>
    <xf numFmtId="194" fontId="39" fillId="6" borderId="27" xfId="0" applyNumberFormat="1" applyFont="1" applyFill="1" applyBorder="1" applyAlignment="1" applyProtection="1">
      <alignment horizontal="right" wrapText="1"/>
      <protection/>
    </xf>
    <xf numFmtId="193" fontId="39" fillId="6" borderId="28" xfId="0" applyNumberFormat="1" applyFont="1" applyFill="1" applyBorder="1" applyAlignment="1" applyProtection="1">
      <alignment horizontal="right" wrapText="1"/>
      <protection/>
    </xf>
    <xf numFmtId="38" fontId="41" fillId="0" borderId="24" xfId="0" applyNumberFormat="1" applyFont="1" applyBorder="1" applyAlignment="1" applyProtection="1">
      <alignment horizontal="center" wrapText="1"/>
      <protection/>
    </xf>
    <xf numFmtId="38" fontId="40" fillId="0" borderId="24" xfId="0" applyNumberFormat="1" applyFont="1" applyBorder="1" applyAlignment="1" applyProtection="1">
      <alignment horizontal="left" wrapText="1"/>
      <protection/>
    </xf>
    <xf numFmtId="38" fontId="41" fillId="0" borderId="24" xfId="0" applyNumberFormat="1" applyFont="1" applyBorder="1" applyAlignment="1" applyProtection="1">
      <alignment horizontal="left" wrapText="1"/>
      <protection/>
    </xf>
    <xf numFmtId="193" fontId="39" fillId="6" borderId="35" xfId="0" applyNumberFormat="1" applyFont="1" applyFill="1" applyBorder="1" applyAlignment="1" applyProtection="1">
      <alignment horizontal="right" wrapText="1"/>
      <protection/>
    </xf>
    <xf numFmtId="38" fontId="0" fillId="0" borderId="0" xfId="0" applyNumberFormat="1" applyAlignment="1" applyProtection="1">
      <alignment horizontal="center" wrapText="1"/>
      <protection/>
    </xf>
    <xf numFmtId="193" fontId="0" fillId="0" borderId="0" xfId="0" applyNumberFormat="1" applyAlignment="1" applyProtection="1">
      <alignment horizontal="right" wrapText="1"/>
      <protection/>
    </xf>
    <xf numFmtId="0" fontId="34" fillId="0" borderId="0" xfId="0" applyFont="1" applyAlignment="1">
      <alignment horizontal="center" wrapText="1"/>
    </xf>
    <xf numFmtId="0" fontId="0" fillId="0" borderId="0" xfId="0" applyAlignment="1">
      <alignment wrapText="1"/>
    </xf>
    <xf numFmtId="38" fontId="1" fillId="0" borderId="36" xfId="0" applyNumberFormat="1" applyFont="1" applyBorder="1" applyAlignment="1" applyProtection="1">
      <alignment horizontal="center" vertical="center" wrapText="1"/>
      <protection/>
    </xf>
    <xf numFmtId="181" fontId="1" fillId="0" borderId="37" xfId="0" applyNumberFormat="1" applyFont="1" applyBorder="1" applyAlignment="1">
      <alignment horizontal="center" vertical="center" wrapText="1"/>
    </xf>
    <xf numFmtId="38" fontId="1" fillId="0" borderId="38" xfId="0" applyNumberFormat="1" applyFont="1" applyBorder="1" applyAlignment="1" applyProtection="1">
      <alignment horizontal="center" vertical="center" wrapText="1"/>
      <protection/>
    </xf>
    <xf numFmtId="181" fontId="34" fillId="0" borderId="19" xfId="0" applyNumberFormat="1" applyFont="1" applyBorder="1" applyAlignment="1">
      <alignment horizontal="center" vertical="center" wrapText="1"/>
    </xf>
    <xf numFmtId="181" fontId="0" fillId="0" borderId="37" xfId="0" applyNumberFormat="1" applyBorder="1" applyAlignment="1">
      <alignment horizontal="center" vertical="center" wrapText="1"/>
    </xf>
    <xf numFmtId="181" fontId="0" fillId="0" borderId="37" xfId="0" applyNumberFormat="1" applyBorder="1" applyAlignment="1">
      <alignment vertical="top" wrapText="1"/>
    </xf>
    <xf numFmtId="181" fontId="0" fillId="0" borderId="39" xfId="0" applyNumberFormat="1" applyBorder="1" applyAlignment="1">
      <alignment horizontal="center" vertical="center" wrapText="1"/>
    </xf>
    <xf numFmtId="181" fontId="15" fillId="0" borderId="37" xfId="0" applyNumberFormat="1" applyFont="1" applyBorder="1" applyAlignment="1">
      <alignment vertical="top" wrapText="1"/>
    </xf>
    <xf numFmtId="181" fontId="0" fillId="0" borderId="40" xfId="0" applyNumberFormat="1" applyBorder="1" applyAlignment="1">
      <alignment horizontal="center" vertical="top" wrapText="1"/>
    </xf>
    <xf numFmtId="181" fontId="0" fillId="0" borderId="0" xfId="0" applyNumberFormat="1" applyBorder="1" applyAlignment="1">
      <alignment horizontal="center" vertical="top" wrapText="1"/>
    </xf>
    <xf numFmtId="181" fontId="0" fillId="0" borderId="41" xfId="0" applyNumberFormat="1" applyBorder="1" applyAlignment="1">
      <alignment horizontal="center" vertical="top" wrapText="1"/>
    </xf>
    <xf numFmtId="181" fontId="0" fillId="0" borderId="42" xfId="0" applyNumberFormat="1" applyBorder="1" applyAlignment="1">
      <alignment horizontal="center" vertical="top" wrapText="1"/>
    </xf>
    <xf numFmtId="0" fontId="0" fillId="0" borderId="40" xfId="0" applyNumberFormat="1" applyFont="1" applyBorder="1" applyAlignment="1" applyProtection="1">
      <alignment horizontal="left" vertical="top" wrapText="1"/>
      <protection locked="0"/>
    </xf>
    <xf numFmtId="181" fontId="0" fillId="6" borderId="43" xfId="0" applyNumberFormat="1" applyFill="1" applyBorder="1" applyAlignment="1">
      <alignment horizontal="center" vertical="center" wrapText="1"/>
    </xf>
    <xf numFmtId="181" fontId="0" fillId="6" borderId="43" xfId="0" applyNumberFormat="1" applyFill="1" applyBorder="1" applyAlignment="1">
      <alignment vertical="top" wrapText="1"/>
    </xf>
    <xf numFmtId="181" fontId="0" fillId="6" borderId="33" xfId="0" applyNumberFormat="1" applyFill="1" applyBorder="1" applyAlignment="1">
      <alignment horizontal="center" vertical="center" wrapText="1"/>
    </xf>
    <xf numFmtId="181" fontId="43" fillId="6" borderId="43" xfId="0" applyNumberFormat="1" applyFont="1" applyFill="1" applyBorder="1" applyAlignment="1">
      <alignment horizontal="right" vertical="top" wrapText="1"/>
    </xf>
    <xf numFmtId="38" fontId="0" fillId="0" borderId="0" xfId="0" applyNumberFormat="1" applyFont="1" applyAlignment="1">
      <alignment horizontal="center" wrapText="1"/>
    </xf>
    <xf numFmtId="38" fontId="1" fillId="0" borderId="37" xfId="0" applyNumberFormat="1"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locked="0"/>
    </xf>
    <xf numFmtId="38" fontId="0" fillId="0" borderId="37" xfId="0" applyNumberFormat="1" applyFont="1" applyBorder="1" applyAlignment="1" applyProtection="1">
      <alignment horizontal="center" vertical="center" wrapText="1"/>
      <protection locked="0"/>
    </xf>
    <xf numFmtId="0" fontId="0" fillId="0" borderId="37" xfId="0" applyFont="1" applyBorder="1" applyAlignment="1">
      <alignment horizontal="center" vertical="top" wrapText="1"/>
    </xf>
    <xf numFmtId="0" fontId="0" fillId="0" borderId="0" xfId="0" applyAlignment="1">
      <alignment vertical="top" wrapText="1"/>
    </xf>
    <xf numFmtId="181" fontId="0" fillId="0" borderId="40" xfId="0" applyNumberFormat="1" applyFont="1" applyBorder="1" applyAlignment="1">
      <alignment horizontal="center" vertical="top" wrapText="1"/>
    </xf>
    <xf numFmtId="0" fontId="0" fillId="0" borderId="44" xfId="0" applyFont="1" applyBorder="1" applyAlignment="1">
      <alignment vertical="top" wrapText="1"/>
    </xf>
    <xf numFmtId="181" fontId="0" fillId="0" borderId="41" xfId="0" applyNumberFormat="1" applyFont="1" applyBorder="1" applyAlignment="1">
      <alignment horizontal="center" vertical="top" wrapText="1"/>
    </xf>
    <xf numFmtId="0" fontId="0" fillId="0" borderId="40" xfId="0" applyFont="1" applyBorder="1" applyAlignment="1">
      <alignment horizontal="center" vertical="top" wrapText="1"/>
    </xf>
    <xf numFmtId="182" fontId="0" fillId="6" borderId="43" xfId="0" applyNumberFormat="1" applyFont="1" applyFill="1" applyBorder="1" applyAlignment="1" applyProtection="1">
      <alignment horizontal="center" vertical="top" wrapText="1"/>
      <protection locked="0"/>
    </xf>
    <xf numFmtId="0" fontId="0" fillId="6" borderId="43" xfId="0" applyFont="1" applyFill="1" applyBorder="1" applyAlignment="1">
      <alignment vertical="top" wrapText="1"/>
    </xf>
    <xf numFmtId="182" fontId="0" fillId="0" borderId="37" xfId="0" applyNumberFormat="1" applyFont="1" applyBorder="1" applyAlignment="1" applyProtection="1">
      <alignment horizontal="center" vertical="top" wrapText="1"/>
      <protection locked="0"/>
    </xf>
    <xf numFmtId="0" fontId="0" fillId="0" borderId="37" xfId="0" applyFont="1" applyBorder="1" applyAlignment="1">
      <alignment wrapText="1"/>
    </xf>
    <xf numFmtId="0" fontId="0" fillId="0" borderId="25" xfId="0" applyNumberFormat="1" applyFont="1" applyBorder="1" applyAlignment="1" applyProtection="1">
      <alignment horizontal="left" vertical="top" wrapText="1"/>
      <protection locked="0"/>
    </xf>
    <xf numFmtId="0" fontId="0" fillId="0" borderId="25" xfId="0" applyFont="1" applyBorder="1" applyAlignment="1">
      <alignment horizontal="left" vertical="top" wrapText="1"/>
    </xf>
    <xf numFmtId="0" fontId="0" fillId="0" borderId="0" xfId="0" applyAlignment="1">
      <alignment horizontal="center" wrapText="1"/>
    </xf>
    <xf numFmtId="182" fontId="0" fillId="6" borderId="45" xfId="0" applyNumberFormat="1" applyFont="1" applyFill="1" applyBorder="1" applyAlignment="1" applyProtection="1">
      <alignment horizontal="center" vertical="top" wrapText="1"/>
      <protection locked="0"/>
    </xf>
    <xf numFmtId="0" fontId="0" fillId="6" borderId="45" xfId="0" applyFont="1" applyFill="1" applyBorder="1" applyAlignment="1">
      <alignment vertical="top" wrapText="1"/>
    </xf>
    <xf numFmtId="0" fontId="0" fillId="0" borderId="25" xfId="0" applyFont="1" applyBorder="1" applyAlignment="1">
      <alignment wrapText="1"/>
    </xf>
    <xf numFmtId="182" fontId="0" fillId="0" borderId="23" xfId="0" applyNumberFormat="1" applyFont="1" applyBorder="1" applyAlignment="1" applyProtection="1">
      <alignment horizontal="center" vertical="top" wrapText="1"/>
      <protection locked="0"/>
    </xf>
    <xf numFmtId="0" fontId="15" fillId="0" borderId="37" xfId="0" applyFont="1" applyBorder="1" applyAlignment="1" applyProtection="1">
      <alignment wrapText="1"/>
      <protection locked="0"/>
    </xf>
    <xf numFmtId="181" fontId="0" fillId="0" borderId="24" xfId="0" applyNumberFormat="1" applyFont="1" applyBorder="1" applyAlignment="1">
      <alignment horizontal="center" vertical="top" wrapText="1"/>
    </xf>
    <xf numFmtId="0" fontId="0" fillId="0" borderId="40" xfId="0" applyNumberFormat="1" applyFont="1" applyBorder="1" applyAlignment="1">
      <alignment vertical="top" wrapText="1"/>
    </xf>
    <xf numFmtId="181" fontId="0" fillId="0" borderId="25" xfId="0" applyNumberFormat="1" applyFont="1" applyBorder="1" applyAlignment="1">
      <alignment horizontal="center" vertical="top" wrapText="1"/>
    </xf>
    <xf numFmtId="0" fontId="0" fillId="0" borderId="25" xfId="0" applyFont="1" applyBorder="1" applyAlignment="1">
      <alignment horizontal="center" vertical="top" wrapText="1"/>
    </xf>
    <xf numFmtId="38" fontId="0" fillId="6" borderId="45" xfId="0" applyNumberFormat="1" applyFont="1" applyFill="1" applyBorder="1" applyAlignment="1">
      <alignment horizontal="center" vertical="center" wrapText="1"/>
    </xf>
    <xf numFmtId="0" fontId="0" fillId="6" borderId="45" xfId="0" applyFont="1" applyFill="1" applyBorder="1" applyAlignment="1">
      <alignment wrapText="1"/>
    </xf>
    <xf numFmtId="0" fontId="34" fillId="0" borderId="46" xfId="0" applyFont="1" applyBorder="1" applyAlignment="1">
      <alignment horizontal="center" vertical="center" wrapText="1"/>
    </xf>
    <xf numFmtId="182" fontId="0" fillId="0" borderId="23" xfId="0" applyNumberFormat="1" applyBorder="1" applyAlignment="1">
      <alignment horizontal="center" vertical="top" wrapText="1"/>
    </xf>
    <xf numFmtId="181" fontId="0" fillId="0" borderId="37" xfId="0" applyNumberFormat="1" applyBorder="1" applyAlignment="1">
      <alignment wrapText="1"/>
    </xf>
    <xf numFmtId="182" fontId="0" fillId="0" borderId="38" xfId="0" applyNumberFormat="1" applyBorder="1" applyAlignment="1">
      <alignment horizontal="center" vertical="top" wrapText="1"/>
    </xf>
    <xf numFmtId="0" fontId="15" fillId="0" borderId="37" xfId="0" applyFont="1" applyBorder="1" applyAlignment="1">
      <alignment vertical="top" wrapText="1"/>
    </xf>
    <xf numFmtId="181" fontId="0" fillId="0" borderId="24" xfId="0" applyNumberFormat="1" applyBorder="1" applyAlignment="1">
      <alignment horizontal="center" vertical="top" wrapText="1"/>
    </xf>
    <xf numFmtId="0" fontId="0" fillId="0" borderId="44" xfId="0" applyBorder="1" applyAlignment="1" applyProtection="1">
      <alignment vertical="top" wrapText="1"/>
      <protection/>
    </xf>
    <xf numFmtId="181" fontId="0" fillId="0" borderId="25" xfId="0" applyNumberFormat="1" applyBorder="1" applyAlignment="1">
      <alignment horizontal="center" vertical="top" wrapText="1"/>
    </xf>
    <xf numFmtId="0" fontId="0" fillId="0" borderId="40" xfId="0" applyFont="1" applyBorder="1" applyAlignment="1">
      <alignment horizontal="left" vertical="top" wrapText="1"/>
    </xf>
    <xf numFmtId="181" fontId="0" fillId="0" borderId="47" xfId="0" applyNumberFormat="1" applyBorder="1" applyAlignment="1">
      <alignment horizontal="center" vertical="top" wrapText="1"/>
    </xf>
    <xf numFmtId="181" fontId="0" fillId="0" borderId="48" xfId="0" applyNumberFormat="1" applyBorder="1" applyAlignment="1">
      <alignment horizontal="center" vertical="top" wrapText="1"/>
    </xf>
    <xf numFmtId="0" fontId="0" fillId="0" borderId="41" xfId="0" applyNumberFormat="1" applyFont="1" applyBorder="1" applyAlignment="1" applyProtection="1">
      <alignment horizontal="left" vertical="top" wrapText="1"/>
      <protection locked="0"/>
    </xf>
    <xf numFmtId="0" fontId="0" fillId="0" borderId="45" xfId="0" applyNumberFormat="1" applyFont="1" applyBorder="1" applyAlignment="1" applyProtection="1">
      <alignment horizontal="left" vertical="top" wrapText="1"/>
      <protection locked="0"/>
    </xf>
    <xf numFmtId="182" fontId="0" fillId="6" borderId="49" xfId="0" applyNumberFormat="1" applyFill="1" applyBorder="1" applyAlignment="1">
      <alignment horizontal="center" vertical="top" wrapText="1"/>
    </xf>
    <xf numFmtId="181" fontId="0" fillId="6" borderId="45" xfId="0" applyNumberFormat="1" applyFill="1" applyBorder="1" applyAlignment="1">
      <alignment horizontal="center" wrapText="1"/>
    </xf>
    <xf numFmtId="182" fontId="0" fillId="6" borderId="50" xfId="0" applyNumberFormat="1" applyFill="1" applyBorder="1" applyAlignment="1">
      <alignment horizontal="center" vertical="top" wrapText="1"/>
    </xf>
    <xf numFmtId="0" fontId="43" fillId="6" borderId="45" xfId="0" applyFont="1" applyFill="1" applyBorder="1" applyAlignment="1">
      <alignment horizontal="right" wrapText="1"/>
    </xf>
    <xf numFmtId="182" fontId="0" fillId="0" borderId="23" xfId="0" applyNumberFormat="1" applyFont="1" applyBorder="1" applyAlignment="1" applyProtection="1">
      <alignment horizontal="center" vertical="top"/>
      <protection locked="0"/>
    </xf>
    <xf numFmtId="181" fontId="0" fillId="0" borderId="37" xfId="0" applyNumberFormat="1" applyBorder="1" applyAlignment="1">
      <alignment horizontal="center" wrapText="1"/>
    </xf>
    <xf numFmtId="182" fontId="0" fillId="0" borderId="39" xfId="0" applyNumberFormat="1" applyFont="1" applyBorder="1" applyAlignment="1" applyProtection="1">
      <alignment horizontal="center" vertical="top"/>
      <protection locked="0"/>
    </xf>
    <xf numFmtId="0" fontId="15" fillId="0" borderId="37" xfId="0" applyFont="1" applyBorder="1" applyAlignment="1" applyProtection="1">
      <alignment/>
      <protection locked="0"/>
    </xf>
    <xf numFmtId="181" fontId="0" fillId="0" borderId="24" xfId="0" applyNumberFormat="1" applyBorder="1" applyAlignment="1">
      <alignment horizontal="center" vertical="top"/>
    </xf>
    <xf numFmtId="0" fontId="0" fillId="0" borderId="44" xfId="0" applyFont="1" applyBorder="1" applyAlignment="1">
      <alignment vertical="top"/>
    </xf>
    <xf numFmtId="181" fontId="0" fillId="0" borderId="0" xfId="0" applyNumberFormat="1" applyBorder="1" applyAlignment="1">
      <alignment horizontal="center" vertical="top"/>
    </xf>
    <xf numFmtId="181" fontId="0" fillId="0" borderId="47" xfId="0" applyNumberFormat="1" applyBorder="1" applyAlignment="1">
      <alignment horizontal="center" vertical="top"/>
    </xf>
    <xf numFmtId="181" fontId="0" fillId="0" borderId="42" xfId="0" applyNumberFormat="1" applyBorder="1" applyAlignment="1">
      <alignment horizontal="center" vertical="top"/>
    </xf>
    <xf numFmtId="182" fontId="0" fillId="6" borderId="49" xfId="0" applyNumberFormat="1" applyFill="1" applyBorder="1" applyAlignment="1" applyProtection="1">
      <alignment horizontal="center" vertical="top"/>
      <protection locked="0"/>
    </xf>
    <xf numFmtId="181" fontId="0" fillId="6" borderId="45" xfId="0" applyNumberFormat="1" applyFill="1" applyBorder="1" applyAlignment="1">
      <alignment horizontal="center" vertical="top" wrapText="1"/>
    </xf>
    <xf numFmtId="182" fontId="0" fillId="6" borderId="51" xfId="0" applyNumberFormat="1" applyFill="1" applyBorder="1" applyAlignment="1" applyProtection="1">
      <alignment horizontal="center" vertical="top"/>
      <protection locked="0"/>
    </xf>
    <xf numFmtId="38" fontId="0" fillId="0" borderId="23" xfId="0" applyNumberFormat="1" applyFont="1" applyBorder="1" applyAlignment="1">
      <alignment horizontal="center" vertical="center"/>
    </xf>
    <xf numFmtId="181" fontId="0" fillId="0" borderId="40" xfId="0" applyNumberFormat="1" applyBorder="1" applyAlignment="1">
      <alignment wrapText="1"/>
    </xf>
    <xf numFmtId="38" fontId="0" fillId="0" borderId="39" xfId="0" applyNumberFormat="1" applyFont="1" applyBorder="1" applyAlignment="1">
      <alignment horizontal="center" vertical="center"/>
    </xf>
    <xf numFmtId="0" fontId="15" fillId="0" borderId="37" xfId="0" applyFont="1" applyBorder="1" applyAlignment="1">
      <alignment horizontal="left" wrapText="1"/>
    </xf>
    <xf numFmtId="181" fontId="0" fillId="0" borderId="52" xfId="0" applyNumberFormat="1" applyFont="1" applyBorder="1" applyAlignment="1">
      <alignment horizontal="center" vertical="center" wrapText="1"/>
    </xf>
    <xf numFmtId="0" fontId="0" fillId="0" borderId="44" xfId="0" applyBorder="1" applyAlignment="1">
      <alignment vertical="center" wrapText="1"/>
    </xf>
    <xf numFmtId="181" fontId="0" fillId="0" borderId="53" xfId="0" applyNumberFormat="1" applyFont="1" applyBorder="1" applyAlignment="1">
      <alignment horizontal="center" vertical="center" wrapText="1"/>
    </xf>
    <xf numFmtId="0" fontId="0" fillId="0" borderId="19" xfId="0" applyFont="1" applyBorder="1" applyAlignment="1">
      <alignment horizontal="justify" vertical="top" wrapText="1"/>
    </xf>
    <xf numFmtId="181" fontId="0" fillId="0" borderId="0" xfId="0" applyNumberFormat="1" applyFont="1" applyBorder="1" applyAlignment="1">
      <alignment horizontal="center" vertical="center"/>
    </xf>
    <xf numFmtId="181" fontId="0" fillId="0" borderId="40" xfId="0" applyNumberFormat="1" applyBorder="1" applyAlignment="1">
      <alignment horizontal="center" vertical="center" wrapText="1"/>
    </xf>
    <xf numFmtId="190" fontId="0" fillId="0" borderId="40" xfId="0" applyNumberFormat="1" applyFont="1" applyBorder="1" applyAlignment="1" applyProtection="1">
      <alignment/>
      <protection/>
    </xf>
    <xf numFmtId="38" fontId="0" fillId="6" borderId="49" xfId="0" applyNumberFormat="1" applyFont="1" applyFill="1" applyBorder="1" applyAlignment="1">
      <alignment horizontal="center" vertical="center"/>
    </xf>
    <xf numFmtId="181" fontId="0" fillId="6" borderId="45" xfId="0" applyNumberFormat="1" applyFill="1" applyBorder="1" applyAlignment="1">
      <alignment wrapText="1"/>
    </xf>
    <xf numFmtId="38" fontId="0" fillId="6" borderId="51" xfId="0" applyNumberFormat="1" applyFont="1" applyFill="1" applyBorder="1" applyAlignment="1">
      <alignment horizontal="center" vertical="center"/>
    </xf>
    <xf numFmtId="181" fontId="0" fillId="0" borderId="0" xfId="0" applyNumberFormat="1" applyFont="1" applyBorder="1" applyAlignment="1">
      <alignment wrapText="1"/>
    </xf>
    <xf numFmtId="181" fontId="0" fillId="0" borderId="0" xfId="0" applyNumberFormat="1" applyAlignment="1">
      <alignment vertical="top" wrapText="1"/>
    </xf>
    <xf numFmtId="181" fontId="0" fillId="6" borderId="45" xfId="0" applyNumberFormat="1" applyFill="1" applyBorder="1" applyAlignment="1">
      <alignment horizontal="center" vertical="center" wrapText="1"/>
    </xf>
    <xf numFmtId="181" fontId="0" fillId="6" borderId="45" xfId="0" applyNumberFormat="1" applyFill="1" applyBorder="1" applyAlignment="1">
      <alignment vertical="top" wrapText="1"/>
    </xf>
    <xf numFmtId="181" fontId="0" fillId="6" borderId="50" xfId="0" applyNumberFormat="1" applyFill="1" applyBorder="1" applyAlignment="1">
      <alignment horizontal="center" vertical="center" wrapText="1"/>
    </xf>
    <xf numFmtId="181" fontId="43" fillId="6" borderId="45" xfId="0" applyNumberFormat="1" applyFont="1" applyFill="1" applyBorder="1" applyAlignment="1">
      <alignment horizontal="right" vertical="top" wrapText="1"/>
    </xf>
    <xf numFmtId="181" fontId="0" fillId="0" borderId="40" xfId="0" applyNumberFormat="1" applyFont="1" applyBorder="1" applyAlignment="1">
      <alignment vertical="top" wrapText="1"/>
    </xf>
    <xf numFmtId="181" fontId="0" fillId="0" borderId="0" xfId="0" applyNumberFormat="1" applyFont="1" applyBorder="1" applyAlignment="1">
      <alignment vertical="top" wrapText="1"/>
    </xf>
    <xf numFmtId="181" fontId="0" fillId="0" borderId="44" xfId="0" applyNumberFormat="1" applyBorder="1" applyAlignment="1">
      <alignment horizontal="center" vertical="top" wrapText="1"/>
    </xf>
    <xf numFmtId="0" fontId="0" fillId="0" borderId="40" xfId="0" applyFont="1" applyBorder="1" applyAlignment="1">
      <alignment vertical="top" wrapText="1"/>
    </xf>
    <xf numFmtId="181" fontId="0" fillId="6" borderId="40" xfId="0" applyNumberFormat="1" applyFont="1" applyFill="1" applyBorder="1" applyAlignment="1">
      <alignment vertical="top" wrapText="1"/>
    </xf>
    <xf numFmtId="181" fontId="43" fillId="6" borderId="45" xfId="0" applyNumberFormat="1" applyFont="1" applyFill="1" applyBorder="1" applyAlignment="1">
      <alignment horizontal="right" wrapText="1"/>
    </xf>
    <xf numFmtId="181" fontId="0" fillId="0" borderId="37" xfId="0" applyNumberFormat="1" applyFont="1" applyBorder="1" applyAlignment="1">
      <alignment vertical="top" wrapText="1"/>
    </xf>
    <xf numFmtId="181" fontId="0" fillId="0" borderId="38" xfId="0" applyNumberFormat="1" applyBorder="1" applyAlignment="1">
      <alignment horizontal="center" vertical="center" wrapText="1"/>
    </xf>
    <xf numFmtId="181" fontId="0" fillId="6" borderId="45" xfId="0" applyNumberFormat="1" applyFont="1" applyFill="1" applyBorder="1" applyAlignment="1">
      <alignment vertical="top" wrapText="1"/>
    </xf>
    <xf numFmtId="181" fontId="0" fillId="6" borderId="50" xfId="0" applyNumberFormat="1" applyFill="1" applyBorder="1" applyAlignment="1">
      <alignment horizontal="center" vertical="top" wrapText="1"/>
    </xf>
    <xf numFmtId="181" fontId="0" fillId="0" borderId="37" xfId="0" applyNumberFormat="1" applyBorder="1" applyAlignment="1">
      <alignment horizontal="center" vertical="top" wrapText="1"/>
    </xf>
    <xf numFmtId="181" fontId="0" fillId="0" borderId="38" xfId="0" applyNumberFormat="1" applyBorder="1" applyAlignment="1">
      <alignment horizontal="center" vertical="top" wrapText="1"/>
    </xf>
    <xf numFmtId="181" fontId="0" fillId="0" borderId="0" xfId="0" applyNumberFormat="1" applyBorder="1" applyAlignment="1">
      <alignment wrapText="1"/>
    </xf>
    <xf numFmtId="181" fontId="0" fillId="0" borderId="0" xfId="0" applyNumberFormat="1" applyFont="1" applyBorder="1" applyAlignment="1">
      <alignment horizontal="center" wrapText="1"/>
    </xf>
    <xf numFmtId="0" fontId="35" fillId="0" borderId="19" xfId="0" applyFont="1" applyBorder="1" applyAlignment="1">
      <alignment horizontal="center" vertical="center" wrapText="1"/>
    </xf>
    <xf numFmtId="38" fontId="0" fillId="0" borderId="37" xfId="0" applyNumberFormat="1" applyFont="1" applyBorder="1" applyAlignment="1">
      <alignment horizontal="center" vertical="center" wrapText="1"/>
    </xf>
    <xf numFmtId="0" fontId="0" fillId="0" borderId="37" xfId="0" applyBorder="1" applyAlignment="1">
      <alignment horizontal="center" vertical="top" wrapText="1"/>
    </xf>
    <xf numFmtId="0" fontId="15" fillId="0" borderId="38" xfId="0" applyFont="1" applyBorder="1" applyAlignment="1">
      <alignment vertical="top" wrapText="1"/>
    </xf>
    <xf numFmtId="0" fontId="0" fillId="0" borderId="44" xfId="0" applyFont="1" applyBorder="1" applyAlignment="1">
      <alignment horizontal="center" vertical="top" wrapText="1"/>
    </xf>
    <xf numFmtId="0" fontId="0" fillId="0" borderId="25" xfId="0" applyFont="1" applyBorder="1" applyAlignment="1" applyProtection="1">
      <alignment horizontal="left" vertical="top" wrapText="1"/>
      <protection locked="0"/>
    </xf>
    <xf numFmtId="0" fontId="0" fillId="0" borderId="48" xfId="0" applyNumberFormat="1" applyFont="1" applyBorder="1" applyAlignment="1" applyProtection="1">
      <alignment horizontal="left" vertical="top" wrapText="1"/>
      <protection locked="0"/>
    </xf>
    <xf numFmtId="182" fontId="0" fillId="6" borderId="45" xfId="0" applyNumberFormat="1" applyFont="1" applyFill="1" applyBorder="1" applyAlignment="1">
      <alignment horizontal="center" vertical="top" wrapText="1"/>
    </xf>
    <xf numFmtId="0" fontId="0" fillId="6" borderId="45" xfId="0" applyFill="1" applyBorder="1" applyAlignment="1">
      <alignment horizontal="center" vertical="top" wrapText="1"/>
    </xf>
    <xf numFmtId="182" fontId="0" fillId="0" borderId="37" xfId="0" applyNumberFormat="1" applyFont="1" applyBorder="1" applyAlignment="1">
      <alignment horizontal="center" vertical="top" wrapText="1"/>
    </xf>
    <xf numFmtId="182" fontId="0" fillId="0" borderId="38" xfId="0" applyNumberFormat="1" applyFont="1" applyBorder="1" applyAlignment="1">
      <alignment horizontal="center" vertical="top" wrapText="1"/>
    </xf>
    <xf numFmtId="0" fontId="0" fillId="0" borderId="44" xfId="0" applyFont="1" applyBorder="1" applyAlignment="1">
      <alignment horizontal="center" wrapText="1"/>
    </xf>
    <xf numFmtId="181" fontId="0" fillId="0" borderId="40" xfId="0" applyNumberFormat="1" applyFont="1" applyBorder="1" applyAlignment="1">
      <alignment horizontal="center" wrapText="1"/>
    </xf>
    <xf numFmtId="0" fontId="0" fillId="6" borderId="45" xfId="0" applyFill="1" applyBorder="1" applyAlignment="1">
      <alignment horizontal="center" wrapText="1"/>
    </xf>
    <xf numFmtId="181" fontId="0" fillId="6" borderId="45" xfId="0" applyNumberFormat="1" applyFont="1" applyFill="1" applyBorder="1" applyAlignment="1">
      <alignment horizontal="center" vertical="top" wrapText="1"/>
    </xf>
    <xf numFmtId="38" fontId="0" fillId="6" borderId="0" xfId="0" applyNumberFormat="1" applyFont="1" applyFill="1" applyBorder="1" applyAlignment="1">
      <alignment horizontal="center" vertical="center"/>
    </xf>
    <xf numFmtId="181" fontId="0" fillId="6" borderId="0" xfId="0" applyNumberFormat="1" applyFill="1" applyBorder="1" applyAlignment="1">
      <alignment wrapText="1"/>
    </xf>
    <xf numFmtId="0" fontId="0" fillId="0" borderId="0" xfId="0" applyFont="1" applyAlignment="1">
      <alignment vertical="top" wrapText="1"/>
    </xf>
    <xf numFmtId="180" fontId="0" fillId="0" borderId="11" xfId="0" applyNumberFormat="1" applyFont="1" applyBorder="1" applyAlignment="1">
      <alignment horizontal="center" vertical="top" wrapText="1"/>
    </xf>
    <xf numFmtId="180" fontId="0" fillId="0" borderId="0" xfId="0" applyNumberFormat="1" applyFont="1" applyAlignment="1">
      <alignment vertical="top" wrapText="1"/>
    </xf>
    <xf numFmtId="180" fontId="0" fillId="0" borderId="12" xfId="0" applyNumberFormat="1" applyFont="1" applyBorder="1" applyAlignment="1">
      <alignment horizontal="center" vertical="top" wrapText="1"/>
    </xf>
    <xf numFmtId="180" fontId="0" fillId="0" borderId="0" xfId="0" applyNumberFormat="1" applyFont="1" applyBorder="1" applyAlignment="1">
      <alignment horizontal="center" vertical="top" wrapText="1"/>
    </xf>
    <xf numFmtId="180" fontId="0" fillId="0" borderId="13" xfId="0" applyNumberFormat="1" applyFont="1" applyBorder="1" applyAlignment="1">
      <alignment horizontal="center" vertical="top" wrapText="1"/>
    </xf>
    <xf numFmtId="180" fontId="0" fillId="0" borderId="0" xfId="0" applyNumberFormat="1" applyFont="1" applyAlignment="1">
      <alignment horizontal="center" vertical="top" wrapText="1"/>
    </xf>
    <xf numFmtId="180" fontId="0" fillId="2" borderId="0" xfId="0" applyNumberFormat="1" applyFont="1" applyFill="1" applyBorder="1" applyAlignment="1">
      <alignment horizontal="center" vertical="top" wrapText="1"/>
    </xf>
    <xf numFmtId="180" fontId="1" fillId="0" borderId="54" xfId="0" applyNumberFormat="1" applyFont="1" applyFill="1" applyBorder="1" applyAlignment="1">
      <alignment/>
    </xf>
    <xf numFmtId="180" fontId="1" fillId="0" borderId="55" xfId="0" applyNumberFormat="1" applyFont="1" applyFill="1" applyBorder="1" applyAlignment="1">
      <alignment/>
    </xf>
    <xf numFmtId="180" fontId="1" fillId="0" borderId="56" xfId="0" applyNumberFormat="1" applyFont="1" applyFill="1" applyBorder="1" applyAlignment="1">
      <alignment/>
    </xf>
    <xf numFmtId="180" fontId="1" fillId="0" borderId="57" xfId="0" applyNumberFormat="1" applyFont="1" applyFill="1" applyBorder="1" applyAlignment="1">
      <alignment/>
    </xf>
    <xf numFmtId="180" fontId="0" fillId="0" borderId="54" xfId="0" applyNumberFormat="1" applyFont="1" applyFill="1" applyBorder="1" applyAlignment="1">
      <alignment/>
    </xf>
    <xf numFmtId="180" fontId="0" fillId="0" borderId="55" xfId="0" applyNumberFormat="1" applyFont="1" applyFill="1" applyBorder="1" applyAlignment="1">
      <alignment/>
    </xf>
    <xf numFmtId="180" fontId="0" fillId="0" borderId="56" xfId="0" applyNumberFormat="1" applyFont="1" applyFill="1" applyBorder="1" applyAlignment="1">
      <alignment/>
    </xf>
    <xf numFmtId="180" fontId="0" fillId="0" borderId="57" xfId="0" applyNumberFormat="1" applyFont="1" applyFill="1" applyBorder="1" applyAlignment="1">
      <alignment/>
    </xf>
    <xf numFmtId="0" fontId="0" fillId="0" borderId="0" xfId="0" applyFont="1" applyBorder="1" applyAlignment="1">
      <alignment vertical="top" wrapText="1"/>
    </xf>
    <xf numFmtId="180" fontId="0" fillId="0" borderId="0" xfId="0" applyNumberFormat="1" applyFont="1" applyBorder="1" applyAlignment="1">
      <alignment vertical="top" wrapText="1"/>
    </xf>
    <xf numFmtId="180" fontId="1" fillId="2" borderId="0" xfId="0" applyNumberFormat="1" applyFont="1" applyFill="1" applyBorder="1" applyAlignment="1">
      <alignment vertical="center"/>
    </xf>
    <xf numFmtId="49" fontId="0" fillId="0" borderId="0" xfId="0" applyNumberFormat="1" applyFont="1" applyAlignment="1">
      <alignment vertical="top" wrapText="1"/>
    </xf>
    <xf numFmtId="49" fontId="0" fillId="0" borderId="0" xfId="0" applyNumberFormat="1" applyFont="1" applyBorder="1" applyAlignment="1">
      <alignment/>
    </xf>
    <xf numFmtId="38" fontId="0" fillId="0" borderId="23" xfId="0" applyNumberFormat="1" applyBorder="1" applyAlignment="1" applyProtection="1">
      <alignment horizontal="center" wrapText="1"/>
      <protection/>
    </xf>
    <xf numFmtId="193" fontId="0" fillId="0" borderId="39" xfId="0" applyNumberFormat="1" applyBorder="1" applyAlignment="1" applyProtection="1">
      <alignment horizontal="right" wrapText="1"/>
      <protection/>
    </xf>
    <xf numFmtId="193" fontId="0" fillId="0" borderId="38" xfId="0" applyNumberFormat="1" applyBorder="1" applyAlignment="1" applyProtection="1">
      <alignment horizontal="right" wrapText="1"/>
      <protection/>
    </xf>
    <xf numFmtId="38" fontId="0" fillId="0" borderId="24" xfId="0" applyNumberFormat="1" applyBorder="1" applyAlignment="1" applyProtection="1">
      <alignment horizontal="center" wrapText="1"/>
      <protection/>
    </xf>
    <xf numFmtId="185" fontId="41" fillId="0" borderId="0" xfId="0" applyNumberFormat="1" applyFont="1" applyBorder="1" applyAlignment="1" applyProtection="1">
      <alignment horizontal="center" wrapText="1"/>
      <protection/>
    </xf>
    <xf numFmtId="38" fontId="0" fillId="0" borderId="0" xfId="0" applyNumberFormat="1" applyBorder="1" applyAlignment="1" applyProtection="1">
      <alignment horizontal="center" wrapText="1"/>
      <protection/>
    </xf>
    <xf numFmtId="185" fontId="0" fillId="0" borderId="0" xfId="0" applyNumberFormat="1" applyBorder="1" applyAlignment="1" applyProtection="1">
      <alignment wrapText="1"/>
      <protection/>
    </xf>
    <xf numFmtId="38" fontId="39" fillId="2" borderId="29" xfId="0" applyNumberFormat="1" applyFont="1" applyFill="1" applyBorder="1" applyAlignment="1" applyProtection="1">
      <alignment horizontal="left" wrapText="1"/>
      <protection/>
    </xf>
    <xf numFmtId="38" fontId="0" fillId="0" borderId="49" xfId="0" applyNumberFormat="1" applyBorder="1" applyAlignment="1" applyProtection="1">
      <alignment horizontal="center" wrapText="1"/>
      <protection/>
    </xf>
    <xf numFmtId="0" fontId="0" fillId="0" borderId="51" xfId="0" applyBorder="1" applyAlignment="1" applyProtection="1">
      <alignment wrapText="1"/>
      <protection/>
    </xf>
    <xf numFmtId="38" fontId="0" fillId="0" borderId="51" xfId="0" applyNumberFormat="1" applyBorder="1" applyAlignment="1" applyProtection="1">
      <alignment horizontal="center" wrapText="1"/>
      <protection/>
    </xf>
    <xf numFmtId="185" fontId="41" fillId="0" borderId="17" xfId="0" applyNumberFormat="1" applyFont="1" applyBorder="1" applyAlignment="1" applyProtection="1">
      <alignment horizontal="center" wrapText="1"/>
      <protection/>
    </xf>
    <xf numFmtId="185" fontId="0" fillId="0" borderId="0" xfId="0" applyNumberFormat="1" applyBorder="1" applyAlignment="1" applyProtection="1">
      <alignment horizontal="center" wrapText="1"/>
      <protection/>
    </xf>
    <xf numFmtId="185" fontId="39" fillId="2" borderId="31" xfId="0" applyNumberFormat="1" applyFont="1" applyFill="1" applyBorder="1" applyAlignment="1" applyProtection="1">
      <alignment horizontal="center" wrapText="1"/>
      <protection/>
    </xf>
    <xf numFmtId="185" fontId="0" fillId="0" borderId="25" xfId="0" applyNumberFormat="1" applyBorder="1" applyAlignment="1" applyProtection="1">
      <alignment wrapText="1"/>
      <protection/>
    </xf>
    <xf numFmtId="185" fontId="0" fillId="0" borderId="51" xfId="0" applyNumberFormat="1" applyBorder="1" applyAlignment="1" applyProtection="1">
      <alignment wrapText="1"/>
      <protection/>
    </xf>
    <xf numFmtId="185" fontId="0" fillId="0" borderId="51" xfId="0" applyNumberFormat="1" applyBorder="1" applyAlignment="1" applyProtection="1">
      <alignment horizontal="center" wrapText="1"/>
      <protection/>
    </xf>
    <xf numFmtId="185" fontId="0" fillId="0" borderId="50" xfId="0" applyNumberFormat="1" applyBorder="1" applyAlignment="1" applyProtection="1">
      <alignment wrapText="1"/>
      <protection/>
    </xf>
    <xf numFmtId="185" fontId="41" fillId="0" borderId="25" xfId="0" applyNumberFormat="1" applyFont="1" applyBorder="1" applyAlignment="1" applyProtection="1">
      <alignment horizontal="center" wrapText="1"/>
      <protection/>
    </xf>
    <xf numFmtId="185" fontId="41" fillId="0" borderId="28" xfId="0" applyNumberFormat="1" applyFont="1" applyBorder="1" applyAlignment="1" applyProtection="1">
      <alignment horizontal="center" wrapText="1"/>
      <protection/>
    </xf>
    <xf numFmtId="185" fontId="0" fillId="0" borderId="25" xfId="0" applyNumberFormat="1" applyBorder="1" applyAlignment="1" applyProtection="1">
      <alignment horizontal="center" wrapText="1"/>
      <protection/>
    </xf>
    <xf numFmtId="185" fontId="39" fillId="2" borderId="33" xfId="0" applyNumberFormat="1" applyFont="1" applyFill="1" applyBorder="1" applyAlignment="1" applyProtection="1">
      <alignment horizontal="center" wrapText="1"/>
      <protection/>
    </xf>
    <xf numFmtId="193" fontId="39" fillId="18" borderId="31" xfId="0" applyNumberFormat="1" applyFont="1" applyFill="1" applyBorder="1" applyAlignment="1" applyProtection="1">
      <alignment horizontal="right" wrapText="1"/>
      <protection/>
    </xf>
    <xf numFmtId="193" fontId="39" fillId="0" borderId="11" xfId="0" applyNumberFormat="1" applyFont="1" applyBorder="1" applyAlignment="1" applyProtection="1">
      <alignment horizontal="right" wrapText="1"/>
      <protection/>
    </xf>
    <xf numFmtId="180" fontId="0" fillId="14" borderId="11" xfId="0" applyNumberFormat="1" applyFill="1" applyBorder="1" applyAlignment="1">
      <alignment/>
    </xf>
    <xf numFmtId="0" fontId="49" fillId="0" borderId="0" xfId="0" applyFont="1" applyAlignment="1">
      <alignment horizontal="left"/>
    </xf>
    <xf numFmtId="0" fontId="49" fillId="0" borderId="0" xfId="0" applyFont="1" applyAlignment="1">
      <alignment/>
    </xf>
    <xf numFmtId="0" fontId="34" fillId="0" borderId="24" xfId="0" applyFont="1" applyBorder="1" applyAlignment="1">
      <alignment horizontal="center" wrapText="1"/>
    </xf>
    <xf numFmtId="0" fontId="34" fillId="0" borderId="0" xfId="0" applyFont="1" applyBorder="1" applyAlignment="1">
      <alignment horizontal="center" wrapText="1"/>
    </xf>
    <xf numFmtId="0" fontId="34" fillId="0" borderId="25" xfId="0" applyFont="1" applyBorder="1" applyAlignment="1">
      <alignment horizontal="center" wrapText="1"/>
    </xf>
    <xf numFmtId="38" fontId="0" fillId="0" borderId="0" xfId="0" applyNumberFormat="1" applyFont="1" applyBorder="1" applyAlignment="1">
      <alignment horizontal="center" wrapText="1"/>
    </xf>
    <xf numFmtId="0" fontId="0" fillId="0" borderId="25" xfId="0" applyBorder="1" applyAlignment="1">
      <alignment wrapText="1"/>
    </xf>
    <xf numFmtId="38" fontId="0" fillId="0" borderId="24" xfId="0" applyNumberFormat="1" applyFont="1" applyBorder="1" applyAlignment="1">
      <alignment horizontal="center" wrapText="1"/>
    </xf>
    <xf numFmtId="0" fontId="0" fillId="0" borderId="25" xfId="0" applyNumberFormat="1" applyBorder="1" applyAlignment="1">
      <alignment wrapText="1"/>
    </xf>
    <xf numFmtId="181" fontId="0" fillId="0" borderId="24" xfId="0" applyNumberFormat="1" applyFont="1" applyBorder="1" applyAlignment="1">
      <alignment horizontal="center" vertical="center"/>
    </xf>
    <xf numFmtId="38" fontId="0" fillId="6" borderId="24" xfId="0" applyNumberFormat="1" applyFont="1" applyFill="1" applyBorder="1" applyAlignment="1">
      <alignment horizontal="center" vertical="center"/>
    </xf>
    <xf numFmtId="0" fontId="43" fillId="6" borderId="25" xfId="0" applyFont="1" applyFill="1" applyBorder="1" applyAlignment="1">
      <alignment horizontal="right" wrapText="1"/>
    </xf>
    <xf numFmtId="0" fontId="0" fillId="0" borderId="25" xfId="0" applyFont="1" applyBorder="1" applyAlignment="1">
      <alignment vertical="top" wrapText="1"/>
    </xf>
    <xf numFmtId="0" fontId="0" fillId="0" borderId="44" xfId="0" applyFont="1" applyBorder="1" applyAlignment="1">
      <alignment horizontal="left" wrapText="1"/>
    </xf>
    <xf numFmtId="193" fontId="41" fillId="0" borderId="18" xfId="0" applyNumberFormat="1" applyFont="1" applyBorder="1" applyAlignment="1" applyProtection="1">
      <alignment horizontal="center" wrapText="1"/>
      <protection/>
    </xf>
    <xf numFmtId="180" fontId="37" fillId="18" borderId="21" xfId="0" applyNumberFormat="1" applyFont="1" applyFill="1" applyBorder="1" applyAlignment="1">
      <alignment horizontal="center" vertical="center" wrapText="1"/>
    </xf>
    <xf numFmtId="180" fontId="1" fillId="0" borderId="0" xfId="0" applyNumberFormat="1" applyFont="1" applyBorder="1" applyAlignment="1">
      <alignment horizontal="center"/>
    </xf>
    <xf numFmtId="180" fontId="1" fillId="6" borderId="0" xfId="0" applyNumberFormat="1" applyFont="1" applyFill="1" applyBorder="1" applyAlignment="1">
      <alignment/>
    </xf>
    <xf numFmtId="180" fontId="1" fillId="0" borderId="0" xfId="0" applyNumberFormat="1" applyFont="1" applyBorder="1" applyAlignment="1">
      <alignment vertical="center"/>
    </xf>
    <xf numFmtId="180" fontId="1" fillId="0" borderId="18" xfId="0" applyNumberFormat="1" applyFont="1" applyBorder="1" applyAlignment="1">
      <alignment horizontal="center" vertical="center" wrapText="1"/>
    </xf>
    <xf numFmtId="180" fontId="1" fillId="2" borderId="18" xfId="0" applyNumberFormat="1" applyFont="1" applyFill="1" applyBorder="1" applyAlignment="1">
      <alignment horizontal="center" vertical="center" wrapText="1"/>
    </xf>
    <xf numFmtId="180" fontId="0" fillId="0" borderId="18" xfId="0" applyNumberFormat="1" applyBorder="1" applyAlignment="1">
      <alignment horizontal="center" vertical="center" wrapText="1"/>
    </xf>
    <xf numFmtId="0" fontId="6" fillId="0" borderId="18" xfId="0" applyFont="1" applyBorder="1" applyAlignment="1">
      <alignment horizontal="center" vertical="center" wrapText="1"/>
    </xf>
    <xf numFmtId="175" fontId="0" fillId="2" borderId="18" xfId="0" applyNumberFormat="1" applyFill="1" applyBorder="1" applyAlignment="1">
      <alignment horizontal="center" vertical="center" wrapText="1"/>
    </xf>
    <xf numFmtId="0" fontId="0" fillId="0" borderId="18" xfId="0" applyBorder="1" applyAlignment="1">
      <alignment horizontal="center" vertical="center" wrapText="1"/>
    </xf>
    <xf numFmtId="180" fontId="1" fillId="7" borderId="18" xfId="0" applyNumberFormat="1" applyFont="1" applyFill="1" applyBorder="1" applyAlignment="1">
      <alignment horizontal="center" vertical="center" wrapText="1"/>
    </xf>
    <xf numFmtId="180" fontId="1" fillId="8" borderId="18" xfId="0" applyNumberFormat="1" applyFont="1" applyFill="1" applyBorder="1" applyAlignment="1">
      <alignment horizontal="center" vertical="center" wrapText="1"/>
    </xf>
    <xf numFmtId="194" fontId="0" fillId="0" borderId="11" xfId="0" applyNumberFormat="1" applyFont="1" applyBorder="1" applyAlignment="1">
      <alignment/>
    </xf>
    <xf numFmtId="38" fontId="41" fillId="17" borderId="24" xfId="0" applyNumberFormat="1" applyFont="1" applyFill="1" applyBorder="1" applyAlignment="1" applyProtection="1">
      <alignment horizontal="left" wrapText="1"/>
      <protection/>
    </xf>
    <xf numFmtId="185" fontId="41" fillId="0" borderId="12" xfId="0" applyNumberFormat="1" applyFont="1" applyBorder="1" applyAlignment="1" applyProtection="1">
      <alignment horizontal="center" wrapText="1"/>
      <protection/>
    </xf>
    <xf numFmtId="185" fontId="41" fillId="0" borderId="13" xfId="0" applyNumberFormat="1" applyFont="1" applyBorder="1" applyAlignment="1" applyProtection="1">
      <alignment horizontal="center" wrapText="1"/>
      <protection/>
    </xf>
    <xf numFmtId="185" fontId="41" fillId="0" borderId="58" xfId="0" applyNumberFormat="1" applyFont="1" applyBorder="1" applyAlignment="1" applyProtection="1">
      <alignment horizontal="center" wrapText="1"/>
      <protection/>
    </xf>
    <xf numFmtId="185" fontId="41" fillId="0" borderId="34" xfId="0" applyNumberFormat="1" applyFont="1" applyBorder="1" applyAlignment="1" applyProtection="1">
      <alignment horizontal="center" wrapText="1"/>
      <protection/>
    </xf>
    <xf numFmtId="185" fontId="0" fillId="0" borderId="12" xfId="0" applyNumberFormat="1" applyBorder="1" applyAlignment="1" applyProtection="1">
      <alignment horizontal="center" wrapText="1"/>
      <protection/>
    </xf>
    <xf numFmtId="185" fontId="0" fillId="0" borderId="13" xfId="0" applyNumberFormat="1" applyBorder="1" applyAlignment="1" applyProtection="1">
      <alignment horizontal="center" wrapText="1"/>
      <protection/>
    </xf>
    <xf numFmtId="193" fontId="41" fillId="0" borderId="10" xfId="0" applyNumberFormat="1" applyFont="1" applyBorder="1" applyAlignment="1" applyProtection="1">
      <alignment horizontal="right" wrapText="1"/>
      <protection/>
    </xf>
    <xf numFmtId="185" fontId="39" fillId="0" borderId="11" xfId="0" applyNumberFormat="1" applyFont="1" applyBorder="1" applyAlignment="1" applyProtection="1">
      <alignment horizontal="center" wrapText="1"/>
      <protection/>
    </xf>
    <xf numFmtId="185" fontId="39" fillId="0" borderId="27" xfId="0" applyNumberFormat="1" applyFont="1" applyBorder="1" applyAlignment="1" applyProtection="1">
      <alignment horizontal="center" wrapText="1"/>
      <protection/>
    </xf>
    <xf numFmtId="0" fontId="0" fillId="0" borderId="11" xfId="0" applyBorder="1" applyAlignment="1" applyProtection="1">
      <alignment horizontal="center" wrapText="1"/>
      <protection/>
    </xf>
    <xf numFmtId="193" fontId="41" fillId="17" borderId="0" xfId="0" applyNumberFormat="1" applyFont="1" applyFill="1" applyBorder="1" applyAlignment="1" applyProtection="1">
      <alignment horizontal="right" wrapText="1"/>
      <protection/>
    </xf>
    <xf numFmtId="180" fontId="39" fillId="6" borderId="59" xfId="0" applyNumberFormat="1" applyFont="1" applyFill="1" applyBorder="1" applyAlignment="1">
      <alignment horizontal="center" vertical="top" wrapText="1"/>
    </xf>
    <xf numFmtId="49" fontId="0" fillId="0" borderId="0" xfId="0" applyNumberFormat="1" applyFont="1" applyAlignment="1">
      <alignment/>
    </xf>
    <xf numFmtId="49" fontId="0" fillId="0" borderId="11"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0" xfId="0" applyNumberFormat="1" applyFont="1" applyBorder="1" applyAlignment="1">
      <alignment horizontal="center" vertical="top" wrapText="1"/>
    </xf>
    <xf numFmtId="49" fontId="0" fillId="0" borderId="13" xfId="0" applyNumberFormat="1" applyFont="1" applyBorder="1" applyAlignment="1">
      <alignment horizontal="center" vertical="top" wrapText="1"/>
    </xf>
    <xf numFmtId="49" fontId="0" fillId="0" borderId="0" xfId="0" applyNumberFormat="1" applyFont="1" applyAlignment="1">
      <alignment horizontal="center" vertical="top" wrapText="1"/>
    </xf>
    <xf numFmtId="49" fontId="0" fillId="2" borderId="0" xfId="0" applyNumberFormat="1" applyFont="1" applyFill="1" applyBorder="1" applyAlignment="1">
      <alignment horizontal="center" vertical="top" wrapText="1"/>
    </xf>
    <xf numFmtId="49" fontId="6" fillId="0" borderId="0" xfId="0" applyNumberFormat="1" applyFont="1" applyAlignment="1">
      <alignment/>
    </xf>
    <xf numFmtId="49" fontId="0" fillId="2" borderId="0" xfId="0" applyNumberFormat="1" applyFont="1" applyFill="1" applyBorder="1" applyAlignment="1">
      <alignment/>
    </xf>
    <xf numFmtId="180" fontId="1" fillId="0" borderId="12" xfId="0" applyNumberFormat="1" applyFont="1" applyBorder="1" applyAlignment="1">
      <alignment/>
    </xf>
    <xf numFmtId="194" fontId="0" fillId="0" borderId="11" xfId="0" applyNumberFormat="1" applyFont="1" applyBorder="1" applyAlignment="1">
      <alignment horizontal="right" vertical="top"/>
    </xf>
    <xf numFmtId="194" fontId="1" fillId="0" borderId="11" xfId="0" applyNumberFormat="1" applyFont="1" applyBorder="1" applyAlignment="1">
      <alignment horizontal="right" vertical="top"/>
    </xf>
    <xf numFmtId="49" fontId="0" fillId="0" borderId="10" xfId="0" applyNumberFormat="1" applyFont="1" applyBorder="1" applyAlignment="1">
      <alignment horizontal="center" vertical="top" wrapText="1"/>
    </xf>
    <xf numFmtId="0" fontId="12" fillId="0" borderId="11" xfId="0" applyFont="1" applyFill="1" applyBorder="1" applyAlignment="1">
      <alignment/>
    </xf>
    <xf numFmtId="175" fontId="12" fillId="0" borderId="11" xfId="0" applyNumberFormat="1" applyFont="1" applyFill="1" applyBorder="1" applyAlignment="1">
      <alignment/>
    </xf>
    <xf numFmtId="180" fontId="0" fillId="10" borderId="11" xfId="0" applyNumberFormat="1" applyFill="1" applyBorder="1" applyAlignment="1">
      <alignment/>
    </xf>
    <xf numFmtId="194" fontId="1" fillId="0" borderId="11" xfId="0" applyNumberFormat="1" applyFont="1" applyBorder="1" applyAlignment="1">
      <alignment horizontal="right" vertical="top" wrapText="1"/>
    </xf>
    <xf numFmtId="38" fontId="0" fillId="0" borderId="38" xfId="0" applyNumberFormat="1" applyFont="1" applyBorder="1" applyAlignment="1" applyProtection="1">
      <alignment horizontal="center" vertical="center" wrapText="1"/>
      <protection locked="0"/>
    </xf>
    <xf numFmtId="181" fontId="0" fillId="0" borderId="48" xfId="0" applyNumberFormat="1" applyFont="1" applyBorder="1" applyAlignment="1">
      <alignment horizontal="center" vertical="top" wrapText="1"/>
    </xf>
    <xf numFmtId="182" fontId="0" fillId="6" borderId="33" xfId="0" applyNumberFormat="1" applyFont="1" applyFill="1" applyBorder="1" applyAlignment="1" applyProtection="1">
      <alignment horizontal="center" vertical="top" wrapText="1"/>
      <protection locked="0"/>
    </xf>
    <xf numFmtId="182" fontId="0" fillId="0" borderId="38" xfId="0" applyNumberFormat="1" applyFont="1" applyBorder="1" applyAlignment="1" applyProtection="1">
      <alignment horizontal="center" vertical="top" wrapText="1"/>
      <protection locked="0"/>
    </xf>
    <xf numFmtId="182" fontId="0" fillId="6" borderId="50" xfId="0" applyNumberFormat="1" applyFont="1" applyFill="1" applyBorder="1" applyAlignment="1" applyProtection="1">
      <alignment horizontal="center" vertical="top" wrapText="1"/>
      <protection locked="0"/>
    </xf>
    <xf numFmtId="38" fontId="0" fillId="6" borderId="50" xfId="0" applyNumberFormat="1" applyFont="1" applyFill="1" applyBorder="1" applyAlignment="1">
      <alignment horizontal="center" vertical="center" wrapText="1"/>
    </xf>
    <xf numFmtId="181" fontId="0" fillId="0" borderId="0" xfId="0" applyNumberFormat="1" applyFont="1" applyBorder="1" applyAlignment="1">
      <alignment horizontal="center" vertical="center" wrapText="1"/>
    </xf>
    <xf numFmtId="38" fontId="0" fillId="0" borderId="38" xfId="0" applyNumberFormat="1" applyFont="1" applyBorder="1" applyAlignment="1">
      <alignment horizontal="center" vertical="center" wrapText="1"/>
    </xf>
    <xf numFmtId="181" fontId="0" fillId="6" borderId="31" xfId="0" applyNumberFormat="1" applyFill="1" applyBorder="1" applyAlignment="1">
      <alignment horizontal="center" vertical="center" wrapText="1"/>
    </xf>
    <xf numFmtId="182" fontId="0" fillId="0" borderId="37" xfId="0" applyNumberFormat="1" applyFont="1" applyBorder="1" applyAlignment="1" applyProtection="1">
      <alignment horizontal="center" vertical="top"/>
      <protection locked="0"/>
    </xf>
    <xf numFmtId="181" fontId="0" fillId="0" borderId="40" xfId="0" applyNumberFormat="1" applyBorder="1" applyAlignment="1">
      <alignment horizontal="center" vertical="top"/>
    </xf>
    <xf numFmtId="182" fontId="0" fillId="6" borderId="45" xfId="0" applyNumberFormat="1" applyFill="1" applyBorder="1" applyAlignment="1" applyProtection="1">
      <alignment horizontal="center" vertical="top"/>
      <protection locked="0"/>
    </xf>
    <xf numFmtId="38" fontId="0" fillId="0" borderId="37" xfId="0" applyNumberFormat="1" applyFont="1" applyBorder="1" applyAlignment="1">
      <alignment horizontal="center" vertical="center"/>
    </xf>
    <xf numFmtId="181" fontId="0" fillId="0" borderId="40" xfId="0" applyNumberFormat="1" applyFont="1" applyBorder="1" applyAlignment="1">
      <alignment horizontal="center" vertical="center" wrapText="1"/>
    </xf>
    <xf numFmtId="181" fontId="0" fillId="0" borderId="40" xfId="0" applyNumberFormat="1" applyFont="1" applyBorder="1" applyAlignment="1">
      <alignment horizontal="center" vertical="center"/>
    </xf>
    <xf numFmtId="38" fontId="0" fillId="6" borderId="45" xfId="0" applyNumberFormat="1" applyFont="1" applyFill="1" applyBorder="1" applyAlignment="1">
      <alignment horizontal="center" vertical="center"/>
    </xf>
    <xf numFmtId="181" fontId="0" fillId="6" borderId="51" xfId="0" applyNumberFormat="1" applyFill="1" applyBorder="1" applyAlignment="1">
      <alignment horizontal="center" vertical="center" wrapText="1"/>
    </xf>
    <xf numFmtId="193" fontId="41" fillId="0" borderId="18" xfId="0" applyNumberFormat="1" applyFont="1" applyBorder="1" applyAlignment="1" applyProtection="1">
      <alignment horizontal="right" wrapText="1"/>
      <protection/>
    </xf>
    <xf numFmtId="185" fontId="41" fillId="0" borderId="10" xfId="0" applyNumberFormat="1" applyFont="1" applyBorder="1" applyAlignment="1" applyProtection="1">
      <alignment horizontal="center" wrapText="1"/>
      <protection/>
    </xf>
    <xf numFmtId="185" fontId="41" fillId="0" borderId="27" xfId="0" applyNumberFormat="1" applyFont="1" applyBorder="1" applyAlignment="1" applyProtection="1">
      <alignment horizontal="center" wrapText="1"/>
      <protection/>
    </xf>
    <xf numFmtId="185" fontId="41" fillId="0" borderId="11" xfId="0" applyNumberFormat="1" applyFont="1" applyBorder="1" applyAlignment="1" applyProtection="1">
      <alignment horizontal="center" wrapText="1"/>
      <protection/>
    </xf>
    <xf numFmtId="185" fontId="0" fillId="0" borderId="11" xfId="0" applyNumberFormat="1" applyBorder="1" applyAlignment="1" applyProtection="1">
      <alignment horizontal="center" wrapText="1"/>
      <protection/>
    </xf>
    <xf numFmtId="193" fontId="37" fillId="0" borderId="54" xfId="0" applyNumberFormat="1" applyFont="1" applyFill="1" applyBorder="1" applyAlignment="1" applyProtection="1">
      <alignment horizontal="center" vertical="center" wrapText="1"/>
      <protection/>
    </xf>
    <xf numFmtId="193" fontId="46" fillId="0" borderId="54" xfId="0" applyNumberFormat="1" applyFont="1" applyBorder="1" applyAlignment="1" applyProtection="1">
      <alignment horizontal="center" wrapText="1"/>
      <protection/>
    </xf>
    <xf numFmtId="193" fontId="37" fillId="17" borderId="54" xfId="0" applyNumberFormat="1" applyFont="1" applyFill="1" applyBorder="1" applyAlignment="1" applyProtection="1">
      <alignment horizontal="center" vertical="center" wrapText="1"/>
      <protection/>
    </xf>
    <xf numFmtId="193" fontId="0" fillId="0" borderId="56" xfId="0" applyNumberFormat="1" applyBorder="1" applyAlignment="1" applyProtection="1">
      <alignment horizontal="right" wrapText="1"/>
      <protection/>
    </xf>
    <xf numFmtId="38" fontId="50" fillId="18" borderId="24" xfId="0" applyNumberFormat="1" applyFont="1" applyFill="1" applyBorder="1" applyAlignment="1" applyProtection="1">
      <alignment horizontal="left" vertical="top" wrapText="1"/>
      <protection/>
    </xf>
    <xf numFmtId="185" fontId="39" fillId="18" borderId="30" xfId="0" applyNumberFormat="1" applyFont="1" applyFill="1" applyBorder="1" applyAlignment="1" applyProtection="1">
      <alignment horizontal="center" wrapText="1"/>
      <protection/>
    </xf>
    <xf numFmtId="185" fontId="39" fillId="2" borderId="35" xfId="0" applyNumberFormat="1" applyFont="1" applyFill="1" applyBorder="1" applyAlignment="1" applyProtection="1">
      <alignment horizontal="center" wrapText="1"/>
      <protection/>
    </xf>
    <xf numFmtId="185" fontId="39" fillId="2" borderId="30" xfId="0" applyNumberFormat="1" applyFont="1" applyFill="1" applyBorder="1" applyAlignment="1" applyProtection="1">
      <alignment horizontal="center" wrapText="1"/>
      <protection/>
    </xf>
    <xf numFmtId="185" fontId="39" fillId="2" borderId="32" xfId="0" applyNumberFormat="1" applyFont="1" applyFill="1" applyBorder="1" applyAlignment="1" applyProtection="1">
      <alignment horizontal="center" wrapText="1"/>
      <protection/>
    </xf>
    <xf numFmtId="38" fontId="0" fillId="0" borderId="60" xfId="0" applyNumberFormat="1" applyBorder="1" applyAlignment="1" applyProtection="1">
      <alignment horizontal="center" wrapText="1"/>
      <protection/>
    </xf>
    <xf numFmtId="193" fontId="0" fillId="0" borderId="61" xfId="0" applyNumberFormat="1" applyBorder="1" applyAlignment="1" applyProtection="1">
      <alignment horizontal="right" wrapText="1"/>
      <protection/>
    </xf>
    <xf numFmtId="193" fontId="37" fillId="0" borderId="62" xfId="0" applyNumberFormat="1" applyFont="1" applyFill="1" applyBorder="1" applyAlignment="1" applyProtection="1">
      <alignment horizontal="center" vertical="center" wrapText="1"/>
      <protection/>
    </xf>
    <xf numFmtId="193" fontId="41" fillId="0" borderId="63" xfId="0" applyNumberFormat="1" applyFont="1" applyBorder="1" applyAlignment="1" applyProtection="1">
      <alignment horizontal="center" wrapText="1"/>
      <protection/>
    </xf>
    <xf numFmtId="194" fontId="1" fillId="6" borderId="18" xfId="0" applyNumberFormat="1" applyFont="1" applyFill="1" applyBorder="1" applyAlignment="1">
      <alignment horizontal="right" vertical="top" wrapText="1"/>
    </xf>
    <xf numFmtId="0" fontId="0" fillId="0" borderId="41" xfId="0" applyFont="1" applyBorder="1" applyAlignment="1">
      <alignment vertical="center" wrapText="1"/>
    </xf>
    <xf numFmtId="180" fontId="0" fillId="0" borderId="18" xfId="0" applyNumberFormat="1" applyFont="1" applyBorder="1" applyAlignment="1">
      <alignment/>
    </xf>
    <xf numFmtId="0" fontId="0" fillId="0" borderId="25" xfId="0" applyFont="1" applyBorder="1" applyAlignment="1">
      <alignment vertical="top" wrapText="1"/>
    </xf>
    <xf numFmtId="0" fontId="0" fillId="0" borderId="40" xfId="0" applyFont="1" applyBorder="1" applyAlignment="1" applyProtection="1">
      <alignment horizontal="left" vertical="top" wrapText="1"/>
      <protection locked="0"/>
    </xf>
    <xf numFmtId="38" fontId="0" fillId="0" borderId="38" xfId="0" applyNumberFormat="1" applyFont="1" applyBorder="1" applyAlignment="1">
      <alignment horizontal="center" vertical="center"/>
    </xf>
    <xf numFmtId="181" fontId="0" fillId="0" borderId="64" xfId="0" applyNumberFormat="1" applyFont="1" applyBorder="1" applyAlignment="1">
      <alignment horizontal="center" vertical="center" wrapText="1"/>
    </xf>
    <xf numFmtId="181" fontId="0" fillId="0" borderId="25" xfId="0" applyNumberFormat="1" applyFont="1" applyBorder="1" applyAlignment="1">
      <alignment horizontal="center" vertical="center"/>
    </xf>
    <xf numFmtId="38" fontId="0" fillId="6" borderId="50" xfId="0" applyNumberFormat="1" applyFont="1" applyFill="1" applyBorder="1" applyAlignment="1">
      <alignment horizontal="center" vertical="center"/>
    </xf>
    <xf numFmtId="0" fontId="15" fillId="0" borderId="37" xfId="0" applyFont="1" applyBorder="1" applyAlignment="1" applyProtection="1">
      <alignment vertical="top" wrapText="1"/>
      <protection locked="0"/>
    </xf>
    <xf numFmtId="0" fontId="0" fillId="0" borderId="41" xfId="0" applyNumberFormat="1" applyFont="1" applyFill="1" applyBorder="1" applyAlignment="1" applyProtection="1">
      <alignment horizontal="left" vertical="top" wrapText="1"/>
      <protection locked="0"/>
    </xf>
    <xf numFmtId="0" fontId="0" fillId="0" borderId="40" xfId="0" applyNumberFormat="1" applyFont="1" applyFill="1" applyBorder="1" applyAlignment="1" applyProtection="1">
      <alignment horizontal="left" vertical="top" wrapText="1"/>
      <protection locked="0"/>
    </xf>
    <xf numFmtId="0" fontId="43" fillId="6" borderId="43" xfId="0" applyFont="1" applyFill="1" applyBorder="1" applyAlignment="1">
      <alignment horizontal="right" wrapText="1"/>
    </xf>
    <xf numFmtId="0" fontId="15" fillId="0" borderId="37" xfId="0" applyFont="1" applyBorder="1" applyAlignment="1">
      <alignment wrapText="1"/>
    </xf>
    <xf numFmtId="0" fontId="0" fillId="0" borderId="40" xfId="0" applyFont="1" applyBorder="1" applyAlignment="1">
      <alignment wrapText="1"/>
    </xf>
    <xf numFmtId="0" fontId="0" fillId="0" borderId="0" xfId="0" applyFont="1" applyAlignment="1">
      <alignment wrapText="1"/>
    </xf>
    <xf numFmtId="190" fontId="0" fillId="0" borderId="40" xfId="0" applyNumberFormat="1" applyFont="1" applyBorder="1" applyAlignment="1">
      <alignment/>
    </xf>
    <xf numFmtId="190" fontId="0" fillId="0" borderId="40" xfId="0" applyNumberFormat="1" applyFont="1" applyBorder="1" applyAlignment="1" applyProtection="1">
      <alignment wrapText="1"/>
      <protection/>
    </xf>
    <xf numFmtId="190" fontId="0" fillId="0" borderId="40" xfId="53" applyNumberFormat="1" applyFont="1" applyBorder="1" applyAlignment="1" applyProtection="1">
      <alignment wrapText="1"/>
      <protection/>
    </xf>
    <xf numFmtId="181" fontId="0" fillId="0" borderId="40" xfId="0" applyNumberFormat="1" applyFont="1" applyBorder="1" applyAlignment="1">
      <alignment horizontal="center"/>
    </xf>
    <xf numFmtId="181" fontId="0" fillId="0" borderId="0" xfId="0" applyNumberFormat="1" applyBorder="1" applyAlignment="1">
      <alignment horizontal="center" wrapText="1"/>
    </xf>
    <xf numFmtId="38" fontId="41" fillId="0" borderId="24" xfId="0" applyNumberFormat="1" applyFont="1" applyFill="1" applyBorder="1" applyAlignment="1" applyProtection="1">
      <alignment horizontal="left" wrapText="1"/>
      <protection/>
    </xf>
    <xf numFmtId="193" fontId="41" fillId="0" borderId="59" xfId="0" applyNumberFormat="1" applyFont="1" applyBorder="1" applyAlignment="1" applyProtection="1">
      <alignment horizontal="right" wrapText="1"/>
      <protection/>
    </xf>
    <xf numFmtId="193" fontId="41" fillId="0" borderId="12" xfId="0" applyNumberFormat="1" applyFont="1" applyBorder="1" applyAlignment="1" applyProtection="1">
      <alignment horizontal="right" wrapText="1"/>
      <protection/>
    </xf>
    <xf numFmtId="193" fontId="41" fillId="0" borderId="40" xfId="0" applyNumberFormat="1" applyFont="1" applyBorder="1" applyAlignment="1" applyProtection="1">
      <alignment horizontal="right" wrapText="1"/>
      <protection/>
    </xf>
    <xf numFmtId="193" fontId="39" fillId="6" borderId="65" xfId="0" applyNumberFormat="1" applyFont="1" applyFill="1" applyBorder="1" applyAlignment="1" applyProtection="1">
      <alignment horizontal="right" wrapText="1"/>
      <protection/>
    </xf>
    <xf numFmtId="38" fontId="51" fillId="0" borderId="24" xfId="0" applyNumberFormat="1" applyFont="1" applyFill="1" applyBorder="1" applyAlignment="1" applyProtection="1">
      <alignment horizontal="left" wrapText="1"/>
      <protection/>
    </xf>
    <xf numFmtId="193" fontId="51" fillId="0" borderId="11" xfId="0" applyNumberFormat="1" applyFont="1" applyFill="1" applyBorder="1" applyAlignment="1" applyProtection="1">
      <alignment horizontal="right" wrapText="1"/>
      <protection/>
    </xf>
    <xf numFmtId="193" fontId="51" fillId="0" borderId="0" xfId="0" applyNumberFormat="1" applyFont="1" applyFill="1" applyBorder="1" applyAlignment="1" applyProtection="1">
      <alignment horizontal="right" wrapText="1"/>
      <protection/>
    </xf>
    <xf numFmtId="193" fontId="51" fillId="0" borderId="25" xfId="0" applyNumberFormat="1" applyFont="1" applyFill="1" applyBorder="1" applyAlignment="1" applyProtection="1">
      <alignment horizontal="right" wrapText="1"/>
      <protection/>
    </xf>
    <xf numFmtId="193" fontId="51" fillId="0" borderId="66" xfId="0" applyNumberFormat="1" applyFont="1" applyFill="1" applyBorder="1" applyAlignment="1" applyProtection="1">
      <alignment horizontal="right" wrapText="1"/>
      <protection/>
    </xf>
    <xf numFmtId="193" fontId="39" fillId="6" borderId="58" xfId="0" applyNumberFormat="1" applyFont="1" applyFill="1" applyBorder="1" applyAlignment="1" applyProtection="1">
      <alignment horizontal="right" wrapText="1"/>
      <protection/>
    </xf>
    <xf numFmtId="193" fontId="39" fillId="6" borderId="67" xfId="0" applyNumberFormat="1" applyFont="1" applyFill="1" applyBorder="1" applyAlignment="1" applyProtection="1">
      <alignment horizontal="right" wrapText="1"/>
      <protection/>
    </xf>
    <xf numFmtId="9" fontId="39" fillId="6" borderId="30" xfId="0" applyNumberFormat="1" applyFont="1" applyFill="1" applyBorder="1" applyAlignment="1" applyProtection="1">
      <alignment horizontal="right" wrapText="1"/>
      <protection/>
    </xf>
    <xf numFmtId="193" fontId="0" fillId="0" borderId="56" xfId="0" applyNumberFormat="1" applyFill="1" applyBorder="1" applyAlignment="1" applyProtection="1">
      <alignment horizontal="right" wrapText="1"/>
      <protection/>
    </xf>
    <xf numFmtId="185" fontId="39" fillId="6" borderId="33" xfId="0" applyNumberFormat="1" applyFont="1" applyFill="1" applyBorder="1" applyAlignment="1" applyProtection="1">
      <alignment horizontal="center" wrapText="1"/>
      <protection/>
    </xf>
    <xf numFmtId="38" fontId="0" fillId="0" borderId="56" xfId="0" applyNumberFormat="1" applyFill="1" applyBorder="1" applyAlignment="1" applyProtection="1">
      <alignment horizontal="center" wrapText="1"/>
      <protection/>
    </xf>
    <xf numFmtId="38" fontId="50" fillId="6" borderId="24" xfId="0" applyNumberFormat="1" applyFont="1" applyFill="1" applyBorder="1" applyAlignment="1" applyProtection="1">
      <alignment horizontal="left" vertical="top" wrapText="1"/>
      <protection/>
    </xf>
    <xf numFmtId="193" fontId="46" fillId="6" borderId="54" xfId="0" applyNumberFormat="1" applyFont="1" applyFill="1" applyBorder="1" applyAlignment="1" applyProtection="1">
      <alignment horizontal="center" wrapText="1"/>
      <protection/>
    </xf>
    <xf numFmtId="193" fontId="37" fillId="6" borderId="54" xfId="0" applyNumberFormat="1" applyFont="1" applyFill="1" applyBorder="1" applyAlignment="1" applyProtection="1">
      <alignment horizontal="center" vertical="center" wrapText="1"/>
      <protection/>
    </xf>
    <xf numFmtId="185" fontId="39" fillId="0" borderId="11" xfId="0" applyNumberFormat="1" applyFont="1" applyBorder="1" applyAlignment="1" applyProtection="1">
      <alignment horizontal="right" wrapText="1"/>
      <protection/>
    </xf>
    <xf numFmtId="185" fontId="41" fillId="0" borderId="0" xfId="0" applyNumberFormat="1" applyFont="1" applyBorder="1" applyAlignment="1" applyProtection="1">
      <alignment horizontal="right" wrapText="1"/>
      <protection/>
    </xf>
    <xf numFmtId="185" fontId="41" fillId="0" borderId="12" xfId="0" applyNumberFormat="1" applyFont="1" applyBorder="1" applyAlignment="1" applyProtection="1">
      <alignment horizontal="right" wrapText="1"/>
      <protection/>
    </xf>
    <xf numFmtId="185" fontId="41" fillId="0" borderId="13" xfId="0" applyNumberFormat="1" applyFont="1" applyBorder="1" applyAlignment="1" applyProtection="1">
      <alignment horizontal="right" wrapText="1"/>
      <protection/>
    </xf>
    <xf numFmtId="185" fontId="39" fillId="0" borderId="27" xfId="0" applyNumberFormat="1" applyFont="1" applyBorder="1" applyAlignment="1" applyProtection="1">
      <alignment horizontal="right" wrapText="1"/>
      <protection/>
    </xf>
    <xf numFmtId="185" fontId="41" fillId="0" borderId="17" xfId="0" applyNumberFormat="1" applyFont="1" applyBorder="1" applyAlignment="1" applyProtection="1">
      <alignment horizontal="right" wrapText="1"/>
      <protection/>
    </xf>
    <xf numFmtId="185" fontId="41" fillId="0" borderId="58" xfId="0" applyNumberFormat="1" applyFont="1" applyBorder="1" applyAlignment="1" applyProtection="1">
      <alignment horizontal="right" wrapText="1"/>
      <protection/>
    </xf>
    <xf numFmtId="185" fontId="41" fillId="0" borderId="27" xfId="0" applyNumberFormat="1" applyFont="1" applyBorder="1" applyAlignment="1" applyProtection="1">
      <alignment horizontal="right" wrapText="1"/>
      <protection/>
    </xf>
    <xf numFmtId="185" fontId="41" fillId="0" borderId="34" xfId="0" applyNumberFormat="1" applyFont="1" applyBorder="1" applyAlignment="1" applyProtection="1">
      <alignment horizontal="right" wrapText="1"/>
      <protection/>
    </xf>
    <xf numFmtId="185" fontId="41" fillId="0" borderId="11" xfId="0" applyNumberFormat="1" applyFont="1" applyBorder="1" applyAlignment="1" applyProtection="1">
      <alignment horizontal="right" wrapText="1"/>
      <protection/>
    </xf>
    <xf numFmtId="0" fontId="0" fillId="0" borderId="11" xfId="0" applyBorder="1" applyAlignment="1" applyProtection="1">
      <alignment horizontal="right" wrapText="1"/>
      <protection/>
    </xf>
    <xf numFmtId="38" fontId="0" fillId="0" borderId="0" xfId="0" applyNumberFormat="1" applyBorder="1" applyAlignment="1" applyProtection="1">
      <alignment horizontal="right" wrapText="1"/>
      <protection/>
    </xf>
    <xf numFmtId="185" fontId="0" fillId="0" borderId="12" xfId="0" applyNumberFormat="1" applyBorder="1" applyAlignment="1" applyProtection="1">
      <alignment horizontal="right" wrapText="1"/>
      <protection/>
    </xf>
    <xf numFmtId="185" fontId="0" fillId="0" borderId="11" xfId="0" applyNumberFormat="1" applyBorder="1" applyAlignment="1" applyProtection="1">
      <alignment horizontal="right" wrapText="1"/>
      <protection/>
    </xf>
    <xf numFmtId="185" fontId="0" fillId="0" borderId="13" xfId="0" applyNumberFormat="1" applyBorder="1" applyAlignment="1" applyProtection="1">
      <alignment horizontal="right" wrapText="1"/>
      <protection/>
    </xf>
    <xf numFmtId="185" fontId="39" fillId="6" borderId="30" xfId="0" applyNumberFormat="1" applyFont="1" applyFill="1" applyBorder="1" applyAlignment="1" applyProtection="1">
      <alignment horizontal="right" wrapText="1"/>
      <protection/>
    </xf>
    <xf numFmtId="185" fontId="39" fillId="6" borderId="31" xfId="0" applyNumberFormat="1" applyFont="1" applyFill="1" applyBorder="1" applyAlignment="1" applyProtection="1">
      <alignment horizontal="right" wrapText="1"/>
      <protection/>
    </xf>
    <xf numFmtId="185" fontId="39" fillId="6" borderId="35" xfId="0" applyNumberFormat="1" applyFont="1" applyFill="1" applyBorder="1" applyAlignment="1" applyProtection="1">
      <alignment horizontal="right" wrapText="1"/>
      <protection/>
    </xf>
    <xf numFmtId="185" fontId="39" fillId="6" borderId="32" xfId="0" applyNumberFormat="1" applyFont="1" applyFill="1" applyBorder="1" applyAlignment="1" applyProtection="1">
      <alignment horizontal="right" wrapText="1"/>
      <protection/>
    </xf>
    <xf numFmtId="185" fontId="41" fillId="0" borderId="55" xfId="0" applyNumberFormat="1" applyFont="1" applyBorder="1" applyAlignment="1" applyProtection="1">
      <alignment horizontal="right" wrapText="1"/>
      <protection/>
    </xf>
    <xf numFmtId="185" fontId="41" fillId="0" borderId="54" xfId="0" applyNumberFormat="1" applyFont="1" applyBorder="1" applyAlignment="1" applyProtection="1">
      <alignment horizontal="right" wrapText="1"/>
      <protection/>
    </xf>
    <xf numFmtId="185" fontId="41" fillId="0" borderId="57" xfId="0" applyNumberFormat="1" applyFont="1" applyBorder="1" applyAlignment="1" applyProtection="1">
      <alignment horizontal="right" wrapText="1"/>
      <protection/>
    </xf>
    <xf numFmtId="193" fontId="39" fillId="0" borderId="10" xfId="0" applyNumberFormat="1" applyFont="1" applyBorder="1" applyAlignment="1" applyProtection="1">
      <alignment horizontal="right" wrapText="1"/>
      <protection/>
    </xf>
    <xf numFmtId="193" fontId="39" fillId="0" borderId="0" xfId="0" applyNumberFormat="1" applyFont="1" applyBorder="1" applyAlignment="1" applyProtection="1">
      <alignment horizontal="right" wrapText="1"/>
      <protection/>
    </xf>
    <xf numFmtId="180" fontId="1" fillId="0" borderId="68" xfId="0" applyNumberFormat="1" applyFont="1" applyBorder="1" applyAlignment="1">
      <alignment horizontal="center"/>
    </xf>
    <xf numFmtId="180" fontId="1" fillId="0" borderId="69" xfId="0" applyNumberFormat="1" applyFont="1" applyBorder="1" applyAlignment="1">
      <alignment horizontal="center"/>
    </xf>
    <xf numFmtId="180" fontId="1" fillId="0" borderId="70" xfId="0" applyNumberFormat="1" applyFont="1" applyBorder="1" applyAlignment="1">
      <alignment horizontal="center"/>
    </xf>
    <xf numFmtId="180" fontId="1" fillId="8" borderId="68" xfId="0" applyNumberFormat="1" applyFont="1" applyFill="1" applyBorder="1" applyAlignment="1">
      <alignment horizontal="center"/>
    </xf>
    <xf numFmtId="180" fontId="1" fillId="8" borderId="69" xfId="0" applyNumberFormat="1" applyFont="1" applyFill="1" applyBorder="1" applyAlignment="1">
      <alignment horizontal="center"/>
    </xf>
    <xf numFmtId="180" fontId="1" fillId="8" borderId="70" xfId="0" applyNumberFormat="1" applyFont="1" applyFill="1" applyBorder="1" applyAlignment="1">
      <alignment horizontal="center"/>
    </xf>
    <xf numFmtId="38" fontId="45" fillId="0" borderId="0" xfId="0" applyNumberFormat="1" applyFont="1" applyAlignment="1">
      <alignment horizontal="left" wrapText="1"/>
    </xf>
    <xf numFmtId="0" fontId="34" fillId="0" borderId="0" xfId="0" applyFont="1" applyAlignment="1">
      <alignment horizontal="center" wrapText="1"/>
    </xf>
    <xf numFmtId="38" fontId="42" fillId="0" borderId="24" xfId="0" applyNumberFormat="1" applyFont="1" applyBorder="1" applyAlignment="1">
      <alignment horizontal="left" wrapText="1"/>
    </xf>
    <xf numFmtId="38" fontId="42" fillId="0" borderId="0" xfId="0" applyNumberFormat="1" applyFont="1" applyBorder="1" applyAlignment="1">
      <alignment horizontal="left" wrapText="1"/>
    </xf>
    <xf numFmtId="38" fontId="42" fillId="0" borderId="24" xfId="0" applyNumberFormat="1" applyFont="1" applyBorder="1" applyAlignment="1">
      <alignment horizontal="left" vertical="center" wrapText="1"/>
    </xf>
    <xf numFmtId="38" fontId="42" fillId="0" borderId="0" xfId="0" applyNumberFormat="1" applyFont="1" applyBorder="1" applyAlignment="1">
      <alignment horizontal="left" vertical="center" wrapText="1"/>
    </xf>
    <xf numFmtId="0" fontId="44" fillId="0" borderId="0" xfId="0" applyFont="1" applyBorder="1" applyAlignment="1">
      <alignment horizontal="left" vertical="center" wrapText="1"/>
    </xf>
    <xf numFmtId="0" fontId="44" fillId="0" borderId="25" xfId="0" applyFont="1" applyBorder="1" applyAlignment="1">
      <alignment horizontal="left" vertical="center" wrapText="1"/>
    </xf>
    <xf numFmtId="38" fontId="42" fillId="0" borderId="0" xfId="0" applyNumberFormat="1" applyFont="1" applyAlignment="1">
      <alignment horizontal="left" wrapText="1"/>
    </xf>
    <xf numFmtId="193" fontId="1" fillId="17" borderId="56" xfId="0" applyNumberFormat="1" applyFont="1" applyFill="1" applyBorder="1" applyAlignment="1" applyProtection="1">
      <alignment horizontal="center" vertical="center" wrapText="1"/>
      <protection/>
    </xf>
    <xf numFmtId="0" fontId="0" fillId="0" borderId="56" xfId="0" applyBorder="1" applyAlignment="1">
      <alignment horizontal="center" vertical="center" wrapText="1"/>
    </xf>
    <xf numFmtId="193" fontId="1" fillId="0" borderId="56" xfId="0" applyNumberFormat="1" applyFont="1" applyFill="1" applyBorder="1" applyAlignment="1" applyProtection="1">
      <alignment horizontal="center" vertical="center" wrapText="1"/>
      <protection/>
    </xf>
    <xf numFmtId="0" fontId="0" fillId="0" borderId="56"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6"/>
  <sheetViews>
    <sheetView workbookViewId="0" topLeftCell="A1">
      <selection activeCell="A1" sqref="A1"/>
    </sheetView>
  </sheetViews>
  <sheetFormatPr defaultColWidth="9.140625" defaultRowHeight="12.75"/>
  <sheetData>
    <row r="1" ht="12.75">
      <c r="A1" t="s">
        <v>1</v>
      </c>
    </row>
    <row r="2" ht="12.75">
      <c r="A2" t="b">
        <v>0</v>
      </c>
    </row>
    <row r="3" ht="12.75">
      <c r="A3" t="b">
        <v>1</v>
      </c>
    </row>
    <row r="5" ht="12.75">
      <c r="A5" t="b">
        <v>0</v>
      </c>
    </row>
    <row r="6" ht="12.75">
      <c r="A6">
        <v>100000</v>
      </c>
    </row>
    <row r="7" ht="12.75">
      <c r="A7">
        <v>600</v>
      </c>
    </row>
    <row r="8" ht="12.75">
      <c r="A8">
        <v>1</v>
      </c>
    </row>
    <row r="9" ht="12.75">
      <c r="A9" t="b">
        <v>0</v>
      </c>
    </row>
    <row r="10" ht="12.75">
      <c r="A10">
        <v>100000</v>
      </c>
    </row>
    <row r="11" ht="12.75">
      <c r="A11" t="b">
        <v>0</v>
      </c>
    </row>
    <row r="12" ht="12.75">
      <c r="A12" t="b">
        <v>0</v>
      </c>
    </row>
    <row r="13" ht="12.75">
      <c r="A13" t="b">
        <v>0</v>
      </c>
    </row>
    <row r="15" ht="12.75">
      <c r="A15" t="b">
        <v>0</v>
      </c>
    </row>
    <row r="16" ht="12.75">
      <c r="A16" t="b">
        <v>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2"/>
  </sheetPr>
  <dimension ref="A1:N94"/>
  <sheetViews>
    <sheetView showGridLines="0" showZeros="0" showOutlineSymbols="0" zoomScale="95" zoomScaleNormal="95" workbookViewId="0" topLeftCell="A1">
      <pane ySplit="4" topLeftCell="BM5" activePane="bottomLeft" state="frozen"/>
      <selection pane="topLeft" activeCell="A1" sqref="A1"/>
      <selection pane="bottomLeft" activeCell="L16" sqref="L16"/>
    </sheetView>
  </sheetViews>
  <sheetFormatPr defaultColWidth="9.140625" defaultRowHeight="12.75"/>
  <cols>
    <col min="1" max="1" width="40.28125" style="181" customWidth="1"/>
    <col min="2" max="2" width="11.57421875" style="138" customWidth="1"/>
    <col min="3" max="3" width="10.28125" style="181" customWidth="1"/>
    <col min="4" max="4" width="10.421875" style="138" customWidth="1"/>
    <col min="5" max="5" width="12.00390625" style="181" customWidth="1"/>
    <col min="6" max="6" width="11.28125" style="138" customWidth="1"/>
    <col min="7" max="7" width="10.00390625" style="138" customWidth="1"/>
    <col min="8" max="8" width="9.8515625" style="138" customWidth="1"/>
    <col min="9" max="9" width="10.7109375" style="138" customWidth="1"/>
    <col min="10" max="10" width="11.7109375" style="138" customWidth="1"/>
    <col min="11" max="11" width="10.00390625" style="138" customWidth="1"/>
    <col min="12" max="12" width="10.140625" style="138" customWidth="1"/>
    <col min="13" max="13" width="10.8515625" style="138" customWidth="1"/>
    <col min="14" max="14" width="11.28125" style="138" customWidth="1"/>
    <col min="15" max="16384" width="9.140625" style="138" customWidth="1"/>
  </cols>
  <sheetData>
    <row r="1" spans="1:5" s="131" customFormat="1" ht="20.25" customHeight="1">
      <c r="A1" s="129"/>
      <c r="B1" s="130"/>
      <c r="C1" s="132"/>
      <c r="E1" s="132"/>
    </row>
    <row r="2" spans="1:5" s="131" customFormat="1" ht="12" customHeight="1" thickBot="1">
      <c r="A2" s="133"/>
      <c r="C2" s="133"/>
      <c r="E2" s="133"/>
    </row>
    <row r="3" spans="1:14" ht="53.25" customHeight="1" thickBot="1">
      <c r="A3" s="134" t="s">
        <v>301</v>
      </c>
      <c r="B3" s="135" t="s">
        <v>218</v>
      </c>
      <c r="C3" s="136" t="s">
        <v>270</v>
      </c>
      <c r="D3" s="371" t="s">
        <v>219</v>
      </c>
      <c r="E3" s="136" t="s">
        <v>220</v>
      </c>
      <c r="F3" s="136" t="s">
        <v>46</v>
      </c>
      <c r="G3" s="136" t="s">
        <v>47</v>
      </c>
      <c r="H3" s="136" t="s">
        <v>221</v>
      </c>
      <c r="I3" s="136" t="s">
        <v>302</v>
      </c>
      <c r="J3" s="136" t="s">
        <v>303</v>
      </c>
      <c r="K3" s="137" t="s">
        <v>222</v>
      </c>
      <c r="L3" s="137" t="s">
        <v>223</v>
      </c>
      <c r="M3" s="137" t="s">
        <v>313</v>
      </c>
      <c r="N3" s="137" t="s">
        <v>316</v>
      </c>
    </row>
    <row r="4" spans="1:14" ht="15.75" customHeight="1">
      <c r="A4" s="139"/>
      <c r="B4" s="140" t="s">
        <v>224</v>
      </c>
      <c r="C4" s="140" t="s">
        <v>224</v>
      </c>
      <c r="D4" s="140" t="s">
        <v>224</v>
      </c>
      <c r="E4" s="140" t="s">
        <v>224</v>
      </c>
      <c r="F4" s="141" t="s">
        <v>224</v>
      </c>
      <c r="G4" s="140" t="s">
        <v>224</v>
      </c>
      <c r="H4" s="142" t="s">
        <v>224</v>
      </c>
      <c r="I4" s="140" t="s">
        <v>225</v>
      </c>
      <c r="J4" s="140" t="s">
        <v>224</v>
      </c>
      <c r="K4" s="140" t="s">
        <v>224</v>
      </c>
      <c r="L4" s="396" t="s">
        <v>224</v>
      </c>
      <c r="M4" s="396" t="s">
        <v>224</v>
      </c>
      <c r="N4" s="396" t="s">
        <v>224</v>
      </c>
    </row>
    <row r="5" spans="1:14" ht="12.75">
      <c r="A5" s="143" t="s">
        <v>226</v>
      </c>
      <c r="B5" s="144"/>
      <c r="C5" s="146"/>
      <c r="D5" s="145"/>
      <c r="E5" s="146"/>
      <c r="F5" s="145"/>
      <c r="G5" s="144"/>
      <c r="H5" s="145"/>
      <c r="I5" s="144"/>
      <c r="J5" s="145"/>
      <c r="K5" s="144"/>
      <c r="L5" s="147"/>
      <c r="M5" s="147"/>
      <c r="N5" s="147"/>
    </row>
    <row r="6" spans="1:14" ht="12.75">
      <c r="A6" s="148"/>
      <c r="B6" s="144"/>
      <c r="C6" s="146"/>
      <c r="D6" s="145"/>
      <c r="E6" s="146"/>
      <c r="F6" s="145"/>
      <c r="G6" s="144"/>
      <c r="H6" s="145"/>
      <c r="I6" s="144"/>
      <c r="J6" s="145"/>
      <c r="K6" s="144"/>
      <c r="L6" s="147"/>
      <c r="M6" s="147"/>
      <c r="N6" s="147"/>
    </row>
    <row r="7" spans="1:14" ht="12.75">
      <c r="A7" s="149" t="s">
        <v>227</v>
      </c>
      <c r="B7" s="150">
        <v>1525465</v>
      </c>
      <c r="C7" s="150">
        <v>1425786</v>
      </c>
      <c r="D7" s="151">
        <f>E7-C7</f>
        <v>12402</v>
      </c>
      <c r="E7" s="150">
        <v>1438188</v>
      </c>
      <c r="F7" s="151">
        <v>724825.64</v>
      </c>
      <c r="G7" s="150">
        <v>-195102.75</v>
      </c>
      <c r="H7" s="151">
        <f>F7+G7</f>
        <v>529722.89</v>
      </c>
      <c r="I7" s="152">
        <f aca="true" t="shared" si="0" ref="I7:I24">(H7/E7)*100%</f>
        <v>0.36832659568846354</v>
      </c>
      <c r="J7" s="151">
        <f>E7</f>
        <v>1438188</v>
      </c>
      <c r="K7" s="150">
        <f>J7-E7</f>
        <v>0</v>
      </c>
      <c r="L7" s="153"/>
      <c r="M7" s="153"/>
      <c r="N7" s="153">
        <f>K7-M7</f>
        <v>0</v>
      </c>
    </row>
    <row r="8" spans="1:14" ht="13.5" thickBot="1">
      <c r="A8" s="154" t="s">
        <v>198</v>
      </c>
      <c r="B8" s="155">
        <f aca="true" t="shared" si="1" ref="B8:H8">SUM(B7)</f>
        <v>1525465</v>
      </c>
      <c r="C8" s="155">
        <f t="shared" si="1"/>
        <v>1425786</v>
      </c>
      <c r="D8" s="156">
        <f t="shared" si="1"/>
        <v>12402</v>
      </c>
      <c r="E8" s="155">
        <f t="shared" si="1"/>
        <v>1438188</v>
      </c>
      <c r="F8" s="156">
        <f t="shared" si="1"/>
        <v>724825.64</v>
      </c>
      <c r="G8" s="155">
        <f t="shared" si="1"/>
        <v>-195102.75</v>
      </c>
      <c r="H8" s="156">
        <f t="shared" si="1"/>
        <v>529722.89</v>
      </c>
      <c r="I8" s="157">
        <f t="shared" si="0"/>
        <v>0.36832659568846354</v>
      </c>
      <c r="J8" s="156">
        <f>SUM(J7)</f>
        <v>1438188</v>
      </c>
      <c r="K8" s="155">
        <f>SUM(K7)</f>
        <v>0</v>
      </c>
      <c r="L8" s="158">
        <f>SUM(L7)</f>
        <v>0</v>
      </c>
      <c r="M8" s="158">
        <f>SUM(M7)</f>
        <v>0</v>
      </c>
      <c r="N8" s="158">
        <f>SUM(N7)</f>
        <v>0</v>
      </c>
    </row>
    <row r="9" spans="1:14" ht="13.5" thickTop="1">
      <c r="A9" s="149" t="s">
        <v>173</v>
      </c>
      <c r="B9" s="150">
        <v>1038690</v>
      </c>
      <c r="C9" s="150">
        <v>1063889</v>
      </c>
      <c r="D9" s="151">
        <f>E9-C9</f>
        <v>262569</v>
      </c>
      <c r="E9" s="150">
        <v>1326458</v>
      </c>
      <c r="F9" s="151">
        <v>1723537.68</v>
      </c>
      <c r="G9" s="150">
        <v>-940667.01</v>
      </c>
      <c r="H9" s="151">
        <f>F9+G9</f>
        <v>782870.6699999999</v>
      </c>
      <c r="I9" s="152">
        <f t="shared" si="0"/>
        <v>0.5901963499786649</v>
      </c>
      <c r="J9" s="151">
        <f>E9+K9</f>
        <v>1322458</v>
      </c>
      <c r="K9" s="150">
        <v>-4000</v>
      </c>
      <c r="L9" s="153">
        <v>-4000</v>
      </c>
      <c r="M9" s="153">
        <v>0</v>
      </c>
      <c r="N9" s="153">
        <f>K9-M9</f>
        <v>-4000</v>
      </c>
    </row>
    <row r="10" spans="1:14" ht="12.75">
      <c r="A10" s="149" t="s">
        <v>228</v>
      </c>
      <c r="B10" s="150">
        <v>7151509</v>
      </c>
      <c r="C10" s="150">
        <v>3300516</v>
      </c>
      <c r="D10" s="151">
        <f>E10-C10</f>
        <v>96294</v>
      </c>
      <c r="E10" s="150">
        <v>3396810</v>
      </c>
      <c r="F10" s="151">
        <v>2358736.15</v>
      </c>
      <c r="G10" s="150">
        <v>-864535.83</v>
      </c>
      <c r="H10" s="151">
        <f>F10+G10</f>
        <v>1494200.3199999998</v>
      </c>
      <c r="I10" s="152">
        <f t="shared" si="0"/>
        <v>0.43988339648081576</v>
      </c>
      <c r="J10" s="150">
        <f>E10+K10</f>
        <v>3396810</v>
      </c>
      <c r="K10" s="150">
        <v>0</v>
      </c>
      <c r="L10" s="153">
        <v>0</v>
      </c>
      <c r="M10" s="153">
        <v>0</v>
      </c>
      <c r="N10" s="153">
        <f>K10-M10</f>
        <v>0</v>
      </c>
    </row>
    <row r="11" spans="1:14" ht="12.75">
      <c r="A11" s="149" t="s">
        <v>229</v>
      </c>
      <c r="B11" s="150">
        <v>-3733444</v>
      </c>
      <c r="C11" s="150">
        <v>-3674158</v>
      </c>
      <c r="D11" s="151">
        <f>E11-C11</f>
        <v>27974</v>
      </c>
      <c r="E11" s="150">
        <v>-3646184</v>
      </c>
      <c r="F11" s="151">
        <v>2129256.98</v>
      </c>
      <c r="G11" s="150">
        <v>-5332990.13</v>
      </c>
      <c r="H11" s="151">
        <f>F11+G11</f>
        <v>-3203733.15</v>
      </c>
      <c r="I11" s="152">
        <f t="shared" si="0"/>
        <v>0.8786537240029576</v>
      </c>
      <c r="J11" s="150">
        <f>E11+K11</f>
        <v>-4170184</v>
      </c>
      <c r="K11" s="150">
        <v>-524000</v>
      </c>
      <c r="L11" s="153">
        <v>-6000</v>
      </c>
      <c r="M11" s="153">
        <v>0</v>
      </c>
      <c r="N11" s="153">
        <f>K11-M11</f>
        <v>-524000</v>
      </c>
    </row>
    <row r="12" spans="1:14" ht="13.5" thickBot="1">
      <c r="A12" s="154" t="s">
        <v>199</v>
      </c>
      <c r="B12" s="155">
        <f aca="true" t="shared" si="2" ref="B12:H12">SUM(B9:B11)</f>
        <v>4456755</v>
      </c>
      <c r="C12" s="155">
        <f t="shared" si="2"/>
        <v>690247</v>
      </c>
      <c r="D12" s="156">
        <f t="shared" si="2"/>
        <v>386837</v>
      </c>
      <c r="E12" s="155">
        <f t="shared" si="2"/>
        <v>1077084</v>
      </c>
      <c r="F12" s="156">
        <f t="shared" si="2"/>
        <v>6211530.8100000005</v>
      </c>
      <c r="G12" s="155">
        <f t="shared" si="2"/>
        <v>-7138192.97</v>
      </c>
      <c r="H12" s="156">
        <f t="shared" si="2"/>
        <v>-926662.1600000001</v>
      </c>
      <c r="I12" s="157">
        <f t="shared" si="0"/>
        <v>-0.8603434458222387</v>
      </c>
      <c r="J12" s="156">
        <f>SUM(J9:J11)</f>
        <v>549084</v>
      </c>
      <c r="K12" s="155">
        <f>SUM(K9:K11)</f>
        <v>-528000</v>
      </c>
      <c r="L12" s="158">
        <f>SUM(L9:L11)</f>
        <v>-10000</v>
      </c>
      <c r="M12" s="158">
        <f>SUM(M9:M11)</f>
        <v>0</v>
      </c>
      <c r="N12" s="158">
        <f>SUM(N9:N11)</f>
        <v>-528000</v>
      </c>
    </row>
    <row r="13" spans="1:14" ht="13.5" thickTop="1">
      <c r="A13" s="149" t="s">
        <v>179</v>
      </c>
      <c r="B13" s="150">
        <v>1637934</v>
      </c>
      <c r="C13" s="150">
        <v>1639446</v>
      </c>
      <c r="D13" s="151">
        <f>E13-C13</f>
        <v>131995</v>
      </c>
      <c r="E13" s="150">
        <v>1771441</v>
      </c>
      <c r="F13" s="151">
        <v>1658692.44</v>
      </c>
      <c r="G13" s="150">
        <v>-1017836.12</v>
      </c>
      <c r="H13" s="151">
        <f>F13+G13</f>
        <v>640856.32</v>
      </c>
      <c r="I13" s="152">
        <f t="shared" si="0"/>
        <v>0.36177119079890324</v>
      </c>
      <c r="J13" s="150">
        <f>E13+K13</f>
        <v>1771441</v>
      </c>
      <c r="K13" s="150">
        <v>0</v>
      </c>
      <c r="L13" s="153"/>
      <c r="M13" s="153"/>
      <c r="N13" s="153">
        <f>K13-M13</f>
        <v>0</v>
      </c>
    </row>
    <row r="14" spans="1:14" ht="12.75">
      <c r="A14" s="149" t="s">
        <v>230</v>
      </c>
      <c r="B14" s="150">
        <v>3357132</v>
      </c>
      <c r="C14" s="150">
        <v>3748323</v>
      </c>
      <c r="D14" s="151">
        <f>E14-C14</f>
        <v>22320</v>
      </c>
      <c r="E14" s="150">
        <v>3770643</v>
      </c>
      <c r="F14" s="151">
        <v>2763986.37</v>
      </c>
      <c r="G14" s="150">
        <v>-720523.58</v>
      </c>
      <c r="H14" s="151">
        <f>F14+G14</f>
        <v>2043462.79</v>
      </c>
      <c r="I14" s="152">
        <f t="shared" si="0"/>
        <v>0.5419401385917468</v>
      </c>
      <c r="J14" s="150">
        <f>E14+K14</f>
        <v>3781643</v>
      </c>
      <c r="K14" s="150">
        <v>11000</v>
      </c>
      <c r="L14" s="153">
        <v>11000</v>
      </c>
      <c r="M14" s="153"/>
      <c r="N14" s="153">
        <f>K14-M14</f>
        <v>11000</v>
      </c>
    </row>
    <row r="15" spans="1:14" ht="12.75">
      <c r="A15" s="149" t="s">
        <v>183</v>
      </c>
      <c r="B15" s="150">
        <v>-1112743</v>
      </c>
      <c r="C15" s="150">
        <v>-906947</v>
      </c>
      <c r="D15" s="151">
        <f>E15-C15</f>
        <v>10944</v>
      </c>
      <c r="E15" s="150">
        <v>-896003</v>
      </c>
      <c r="F15" s="151">
        <v>11115000</v>
      </c>
      <c r="G15" s="150">
        <v>-11150000</v>
      </c>
      <c r="H15" s="151">
        <f>F15+G15</f>
        <v>-35000</v>
      </c>
      <c r="I15" s="152">
        <f t="shared" si="0"/>
        <v>0.03906236921081738</v>
      </c>
      <c r="J15" s="150">
        <f>E15+K15</f>
        <v>-1246003</v>
      </c>
      <c r="K15" s="150">
        <v>-350000</v>
      </c>
      <c r="L15" s="153">
        <v>-90000</v>
      </c>
      <c r="M15" s="153">
        <v>-114000</v>
      </c>
      <c r="N15" s="153">
        <f>K15-M15</f>
        <v>-236000</v>
      </c>
    </row>
    <row r="16" spans="1:14" ht="12.75">
      <c r="A16" s="149" t="s">
        <v>231</v>
      </c>
      <c r="B16" s="150">
        <v>0</v>
      </c>
      <c r="C16" s="150">
        <v>3924140</v>
      </c>
      <c r="D16" s="151">
        <f>E16-C16</f>
        <v>-57378</v>
      </c>
      <c r="E16" s="150">
        <v>3866762</v>
      </c>
      <c r="F16" s="151">
        <v>2077599.3</v>
      </c>
      <c r="G16" s="150">
        <v>-192035.74</v>
      </c>
      <c r="H16" s="151">
        <f>F16+G16</f>
        <v>1885563.56</v>
      </c>
      <c r="I16" s="152">
        <f t="shared" si="0"/>
        <v>0.4876337255822831</v>
      </c>
      <c r="J16" s="150">
        <f>E16+K16</f>
        <v>3715762</v>
      </c>
      <c r="K16" s="150">
        <v>-151000</v>
      </c>
      <c r="L16" s="153">
        <v>-151000</v>
      </c>
      <c r="M16" s="153"/>
      <c r="N16" s="153">
        <f>K16-M16</f>
        <v>-151000</v>
      </c>
    </row>
    <row r="17" spans="1:14" ht="13.5" thickBot="1">
      <c r="A17" s="154" t="s">
        <v>200</v>
      </c>
      <c r="B17" s="155">
        <f aca="true" t="shared" si="3" ref="B17:H17">SUM(B13:B16)</f>
        <v>3882323</v>
      </c>
      <c r="C17" s="155">
        <f t="shared" si="3"/>
        <v>8404962</v>
      </c>
      <c r="D17" s="156">
        <f t="shared" si="3"/>
        <v>107881</v>
      </c>
      <c r="E17" s="155">
        <f t="shared" si="3"/>
        <v>8512843</v>
      </c>
      <c r="F17" s="156">
        <f t="shared" si="3"/>
        <v>17615278.11</v>
      </c>
      <c r="G17" s="155">
        <f t="shared" si="3"/>
        <v>-13080395.44</v>
      </c>
      <c r="H17" s="156">
        <f t="shared" si="3"/>
        <v>4534882.67</v>
      </c>
      <c r="I17" s="157">
        <f t="shared" si="0"/>
        <v>0.5327107136828436</v>
      </c>
      <c r="J17" s="156">
        <f>SUM(J13:J16)</f>
        <v>8022843</v>
      </c>
      <c r="K17" s="155">
        <f>SUM(K13:K16)</f>
        <v>-490000</v>
      </c>
      <c r="L17" s="158">
        <f>SUM(L13:L16)</f>
        <v>-230000</v>
      </c>
      <c r="M17" s="158">
        <f>SUM(M13:M16)</f>
        <v>-114000</v>
      </c>
      <c r="N17" s="158">
        <f>SUM(N13:N16)</f>
        <v>-376000</v>
      </c>
    </row>
    <row r="18" spans="1:14" ht="13.5" thickTop="1">
      <c r="A18" s="149" t="s">
        <v>232</v>
      </c>
      <c r="B18" s="150">
        <v>375639</v>
      </c>
      <c r="C18" s="150">
        <v>376336</v>
      </c>
      <c r="D18" s="151">
        <f aca="true" t="shared" si="4" ref="D18:D23">E18-C18</f>
        <v>549405</v>
      </c>
      <c r="E18" s="150">
        <v>925741</v>
      </c>
      <c r="F18" s="151">
        <v>248734.64</v>
      </c>
      <c r="G18" s="150">
        <v>0</v>
      </c>
      <c r="H18" s="151">
        <f aca="true" t="shared" si="5" ref="H18:H23">F18+G18</f>
        <v>248734.64</v>
      </c>
      <c r="I18" s="152">
        <f t="shared" si="0"/>
        <v>0.2686870733822959</v>
      </c>
      <c r="J18" s="150">
        <f aca="true" t="shared" si="6" ref="J18:J23">E18+K18</f>
        <v>925741</v>
      </c>
      <c r="K18" s="150">
        <v>0</v>
      </c>
      <c r="L18" s="153"/>
      <c r="M18" s="153"/>
      <c r="N18" s="153">
        <f aca="true" t="shared" si="7" ref="N18:N23">K18-M18</f>
        <v>0</v>
      </c>
    </row>
    <row r="19" spans="1:14" ht="12.75">
      <c r="A19" s="149" t="s">
        <v>189</v>
      </c>
      <c r="B19" s="150">
        <v>3533195</v>
      </c>
      <c r="C19" s="150">
        <v>3824285</v>
      </c>
      <c r="D19" s="151">
        <f t="shared" si="4"/>
        <v>-20000</v>
      </c>
      <c r="E19" s="150">
        <v>3804285</v>
      </c>
      <c r="F19" s="151">
        <v>1700353.96</v>
      </c>
      <c r="G19" s="150">
        <v>-58537.47</v>
      </c>
      <c r="H19" s="151">
        <f t="shared" si="5"/>
        <v>1641816.49</v>
      </c>
      <c r="I19" s="152">
        <f t="shared" si="0"/>
        <v>0.4315703187326922</v>
      </c>
      <c r="J19" s="150">
        <f t="shared" si="6"/>
        <v>3804285</v>
      </c>
      <c r="K19" s="150">
        <v>0</v>
      </c>
      <c r="L19" s="153"/>
      <c r="M19" s="153"/>
      <c r="N19" s="153">
        <f t="shared" si="7"/>
        <v>0</v>
      </c>
    </row>
    <row r="20" spans="1:14" ht="12.75">
      <c r="A20" s="149" t="s">
        <v>191</v>
      </c>
      <c r="B20" s="150">
        <v>2535929</v>
      </c>
      <c r="C20" s="150">
        <v>2734909</v>
      </c>
      <c r="D20" s="151">
        <f t="shared" si="4"/>
        <v>49896</v>
      </c>
      <c r="E20" s="150">
        <v>2784805</v>
      </c>
      <c r="F20" s="151">
        <v>2240000</v>
      </c>
      <c r="G20" s="150">
        <v>-604000</v>
      </c>
      <c r="H20" s="151">
        <f t="shared" si="5"/>
        <v>1636000</v>
      </c>
      <c r="I20" s="152">
        <f t="shared" si="0"/>
        <v>0.5874738087586024</v>
      </c>
      <c r="J20" s="150">
        <f t="shared" si="6"/>
        <v>2906805</v>
      </c>
      <c r="K20" s="150">
        <v>122000</v>
      </c>
      <c r="L20" s="153">
        <v>-108000</v>
      </c>
      <c r="M20" s="153">
        <v>226000</v>
      </c>
      <c r="N20" s="153">
        <f t="shared" si="7"/>
        <v>-104000</v>
      </c>
    </row>
    <row r="21" spans="1:14" ht="12.75">
      <c r="A21" s="149" t="s">
        <v>193</v>
      </c>
      <c r="B21" s="150">
        <v>2208782</v>
      </c>
      <c r="C21" s="150">
        <v>2190837</v>
      </c>
      <c r="D21" s="151">
        <f t="shared" si="4"/>
        <v>-5000</v>
      </c>
      <c r="E21" s="150">
        <v>2185837</v>
      </c>
      <c r="F21" s="151">
        <v>1090523.65</v>
      </c>
      <c r="G21" s="150">
        <v>-94000.27</v>
      </c>
      <c r="H21" s="151">
        <f t="shared" si="5"/>
        <v>996523.3799999999</v>
      </c>
      <c r="I21" s="152">
        <f t="shared" si="0"/>
        <v>0.4559001334500239</v>
      </c>
      <c r="J21" s="150">
        <f t="shared" si="6"/>
        <v>2149837</v>
      </c>
      <c r="K21" s="150">
        <v>-36000</v>
      </c>
      <c r="L21" s="153">
        <v>0</v>
      </c>
      <c r="M21" s="153">
        <v>0</v>
      </c>
      <c r="N21" s="153">
        <f t="shared" si="7"/>
        <v>-36000</v>
      </c>
    </row>
    <row r="22" spans="1:14" ht="12.75">
      <c r="A22" s="149" t="s">
        <v>195</v>
      </c>
      <c r="B22" s="150">
        <v>1078284</v>
      </c>
      <c r="C22" s="150">
        <v>1449221</v>
      </c>
      <c r="D22" s="151">
        <f t="shared" si="4"/>
        <v>108022</v>
      </c>
      <c r="E22" s="150">
        <v>1557243</v>
      </c>
      <c r="F22" s="151">
        <v>1287325.06</v>
      </c>
      <c r="G22" s="150">
        <v>-382098.1</v>
      </c>
      <c r="H22" s="151">
        <f t="shared" si="5"/>
        <v>905226.9600000001</v>
      </c>
      <c r="I22" s="152">
        <f t="shared" si="0"/>
        <v>0.5813010300897163</v>
      </c>
      <c r="J22" s="150">
        <f t="shared" si="6"/>
        <v>1664243</v>
      </c>
      <c r="K22" s="150">
        <v>107000</v>
      </c>
      <c r="L22" s="153">
        <v>-32000</v>
      </c>
      <c r="M22" s="153">
        <v>207000</v>
      </c>
      <c r="N22" s="153">
        <f t="shared" si="7"/>
        <v>-100000</v>
      </c>
    </row>
    <row r="23" spans="1:14" ht="12.75">
      <c r="A23" s="149" t="s">
        <v>233</v>
      </c>
      <c r="B23" s="150">
        <v>2447863</v>
      </c>
      <c r="C23" s="150">
        <v>2528583</v>
      </c>
      <c r="D23" s="151">
        <f t="shared" si="4"/>
        <v>40716</v>
      </c>
      <c r="E23" s="150">
        <v>2569299</v>
      </c>
      <c r="F23" s="151">
        <v>1426997.01</v>
      </c>
      <c r="G23" s="150">
        <v>-114074.69</v>
      </c>
      <c r="H23" s="151">
        <f t="shared" si="5"/>
        <v>1312922.32</v>
      </c>
      <c r="I23" s="152">
        <f t="shared" si="0"/>
        <v>0.5110040987833647</v>
      </c>
      <c r="J23" s="150">
        <f t="shared" si="6"/>
        <v>2649299</v>
      </c>
      <c r="K23" s="150">
        <v>80000</v>
      </c>
      <c r="L23" s="153">
        <v>0</v>
      </c>
      <c r="M23" s="153">
        <v>80000</v>
      </c>
      <c r="N23" s="153">
        <f t="shared" si="7"/>
        <v>0</v>
      </c>
    </row>
    <row r="24" spans="1:14" ht="13.5" thickBot="1">
      <c r="A24" s="159" t="s">
        <v>234</v>
      </c>
      <c r="B24" s="155">
        <f aca="true" t="shared" si="8" ref="B24:H24">SUM(B18:B23)</f>
        <v>12179692</v>
      </c>
      <c r="C24" s="155">
        <f t="shared" si="8"/>
        <v>13104171</v>
      </c>
      <c r="D24" s="156">
        <f t="shared" si="8"/>
        <v>723039</v>
      </c>
      <c r="E24" s="155">
        <f t="shared" si="8"/>
        <v>13827210</v>
      </c>
      <c r="F24" s="156">
        <f t="shared" si="8"/>
        <v>7993934.32</v>
      </c>
      <c r="G24" s="155">
        <f t="shared" si="8"/>
        <v>-1252710.5299999998</v>
      </c>
      <c r="H24" s="156">
        <f t="shared" si="8"/>
        <v>6741223.79</v>
      </c>
      <c r="I24" s="157">
        <f t="shared" si="0"/>
        <v>0.4875331892695634</v>
      </c>
      <c r="J24" s="156">
        <f>SUM(J18:J23)</f>
        <v>14100210</v>
      </c>
      <c r="K24" s="155">
        <f>SUM(K18:K23)</f>
        <v>273000</v>
      </c>
      <c r="L24" s="158">
        <f>SUM(L18:L23)</f>
        <v>-140000</v>
      </c>
      <c r="M24" s="158">
        <f>SUM(M18:M23)</f>
        <v>513000</v>
      </c>
      <c r="N24" s="158">
        <f>SUM(N18:N23)</f>
        <v>-240000</v>
      </c>
    </row>
    <row r="25" spans="1:14" ht="13.5" thickTop="1">
      <c r="A25" s="148"/>
      <c r="B25" s="150"/>
      <c r="C25" s="150"/>
      <c r="D25" s="151"/>
      <c r="E25" s="150"/>
      <c r="F25" s="151"/>
      <c r="G25" s="150"/>
      <c r="H25" s="151"/>
      <c r="I25" s="152"/>
      <c r="J25" s="151"/>
      <c r="K25" s="150"/>
      <c r="L25" s="153"/>
      <c r="M25" s="153"/>
      <c r="N25" s="153"/>
    </row>
    <row r="26" spans="1:14" s="166" customFormat="1" ht="26.25" thickBot="1">
      <c r="A26" s="160" t="s">
        <v>235</v>
      </c>
      <c r="B26" s="161">
        <f aca="true" t="shared" si="9" ref="B26:G26">B8+B12+B17+B24</f>
        <v>22044235</v>
      </c>
      <c r="C26" s="161">
        <f t="shared" si="9"/>
        <v>23625166</v>
      </c>
      <c r="D26" s="353">
        <f t="shared" si="9"/>
        <v>1230159</v>
      </c>
      <c r="E26" s="161">
        <f t="shared" si="9"/>
        <v>24855325</v>
      </c>
      <c r="F26" s="162">
        <f t="shared" si="9"/>
        <v>32545568.88</v>
      </c>
      <c r="G26" s="161">
        <f t="shared" si="9"/>
        <v>-21666401.69</v>
      </c>
      <c r="H26" s="163">
        <f>F26+G26</f>
        <v>10879167.189999998</v>
      </c>
      <c r="I26" s="164">
        <f>(H26/E26)*100%</f>
        <v>0.43769965550641554</v>
      </c>
      <c r="J26" s="162">
        <f>J8+J12+J17+J24</f>
        <v>24110325</v>
      </c>
      <c r="K26" s="161">
        <f>K8+K12+K17+K24</f>
        <v>-745000</v>
      </c>
      <c r="L26" s="165">
        <f>L8+L12+L17+L24</f>
        <v>-380000</v>
      </c>
      <c r="M26" s="165">
        <f>M8+M12+M17+M24</f>
        <v>399000</v>
      </c>
      <c r="N26" s="165">
        <f>N8+N12+N17+N24</f>
        <v>-1144000</v>
      </c>
    </row>
    <row r="27" spans="1:14" ht="12.75">
      <c r="A27" s="167"/>
      <c r="B27" s="168"/>
      <c r="C27" s="168"/>
      <c r="D27" s="169"/>
      <c r="E27" s="168"/>
      <c r="F27" s="169"/>
      <c r="G27" s="168"/>
      <c r="H27" s="169"/>
      <c r="I27" s="170"/>
      <c r="J27" s="169"/>
      <c r="K27" s="168"/>
      <c r="L27" s="153"/>
      <c r="M27" s="153"/>
      <c r="N27" s="153"/>
    </row>
    <row r="28" spans="1:14" s="166" customFormat="1" ht="13.5" thickBot="1">
      <c r="A28" s="171" t="s">
        <v>236</v>
      </c>
      <c r="B28" s="172">
        <v>-1274428</v>
      </c>
      <c r="C28" s="172">
        <v>-1263813</v>
      </c>
      <c r="D28" s="173">
        <v>0</v>
      </c>
      <c r="E28" s="172">
        <v>-1263813</v>
      </c>
      <c r="F28" s="173">
        <v>342271.91</v>
      </c>
      <c r="G28" s="172">
        <v>-79734.59</v>
      </c>
      <c r="H28" s="174">
        <f>F28+G28</f>
        <v>262537.31999999995</v>
      </c>
      <c r="I28" s="175">
        <f>(H28/E28)*100%</f>
        <v>-0.20773430879410162</v>
      </c>
      <c r="J28" s="172">
        <f>E28</f>
        <v>-1263813</v>
      </c>
      <c r="K28" s="172">
        <f>J28-E28</f>
        <v>0</v>
      </c>
      <c r="L28" s="176"/>
      <c r="M28" s="176"/>
      <c r="N28" s="176"/>
    </row>
    <row r="29" spans="1:14" ht="13.5" thickTop="1">
      <c r="A29" s="177"/>
      <c r="B29" s="168"/>
      <c r="C29" s="168"/>
      <c r="D29" s="169"/>
      <c r="E29" s="168"/>
      <c r="F29" s="169"/>
      <c r="G29" s="168"/>
      <c r="H29" s="169"/>
      <c r="I29" s="168"/>
      <c r="J29" s="169"/>
      <c r="K29" s="168"/>
      <c r="L29" s="153"/>
      <c r="M29" s="153"/>
      <c r="N29" s="153"/>
    </row>
    <row r="30" spans="1:14" ht="12.75">
      <c r="A30" s="178" t="s">
        <v>151</v>
      </c>
      <c r="B30" s="354"/>
      <c r="C30" s="354"/>
      <c r="D30" s="354"/>
      <c r="E30" s="354"/>
      <c r="F30" s="354"/>
      <c r="G30" s="354"/>
      <c r="H30" s="354"/>
      <c r="I30" s="354"/>
      <c r="J30" s="354"/>
      <c r="K30" s="354"/>
      <c r="L30" s="153"/>
      <c r="M30" s="153"/>
      <c r="N30" s="153"/>
    </row>
    <row r="31" spans="1:14" ht="12.75">
      <c r="A31" s="179" t="s">
        <v>237</v>
      </c>
      <c r="B31" s="168">
        <v>100000</v>
      </c>
      <c r="C31" s="150">
        <v>100000</v>
      </c>
      <c r="D31" s="151">
        <f aca="true" t="shared" si="10" ref="D31:D38">E31-C31</f>
        <v>0</v>
      </c>
      <c r="E31" s="150">
        <v>100000</v>
      </c>
      <c r="F31" s="169">
        <v>21060710.84</v>
      </c>
      <c r="G31" s="168">
        <v>-31673180.75</v>
      </c>
      <c r="H31" s="169">
        <f aca="true" t="shared" si="11" ref="H31:H49">F31+G31</f>
        <v>-10612469.91</v>
      </c>
      <c r="I31" s="170">
        <f aca="true" t="shared" si="12" ref="I31:I38">(H31/E31)*100%</f>
        <v>-106.1246991</v>
      </c>
      <c r="J31" s="169">
        <f aca="true" t="shared" si="13" ref="J31:J49">E31</f>
        <v>100000</v>
      </c>
      <c r="K31" s="150">
        <f aca="true" t="shared" si="14" ref="K31:K38">J31-E31</f>
        <v>0</v>
      </c>
      <c r="L31" s="153"/>
      <c r="M31" s="153"/>
      <c r="N31" s="153"/>
    </row>
    <row r="32" spans="1:14" ht="12.75">
      <c r="A32" s="179" t="s">
        <v>238</v>
      </c>
      <c r="B32" s="168">
        <v>3575264</v>
      </c>
      <c r="C32" s="150">
        <v>3575264</v>
      </c>
      <c r="D32" s="151">
        <f t="shared" si="10"/>
        <v>0</v>
      </c>
      <c r="E32" s="150">
        <v>3575264</v>
      </c>
      <c r="F32" s="169">
        <v>569382.73</v>
      </c>
      <c r="G32" s="168">
        <v>-911332</v>
      </c>
      <c r="H32" s="169">
        <f t="shared" si="11"/>
        <v>-341949.27</v>
      </c>
      <c r="I32" s="170">
        <f t="shared" si="12"/>
        <v>-0.09564308258075488</v>
      </c>
      <c r="J32" s="169">
        <f t="shared" si="13"/>
        <v>3575264</v>
      </c>
      <c r="K32" s="150">
        <f t="shared" si="14"/>
        <v>0</v>
      </c>
      <c r="L32" s="153"/>
      <c r="M32" s="153"/>
      <c r="N32" s="153"/>
    </row>
    <row r="33" spans="1:14" ht="12.75">
      <c r="A33" s="179" t="s">
        <v>119</v>
      </c>
      <c r="B33" s="168">
        <v>-675154</v>
      </c>
      <c r="C33" s="150">
        <v>-675154</v>
      </c>
      <c r="D33" s="151">
        <f t="shared" si="10"/>
        <v>0</v>
      </c>
      <c r="E33" s="150">
        <v>-675154</v>
      </c>
      <c r="F33" s="169">
        <v>0</v>
      </c>
      <c r="G33" s="168">
        <v>0</v>
      </c>
      <c r="H33" s="169">
        <f t="shared" si="11"/>
        <v>0</v>
      </c>
      <c r="I33" s="170">
        <f t="shared" si="12"/>
        <v>0</v>
      </c>
      <c r="J33" s="169">
        <f t="shared" si="13"/>
        <v>-675154</v>
      </c>
      <c r="K33" s="150">
        <f t="shared" si="14"/>
        <v>0</v>
      </c>
      <c r="L33" s="153"/>
      <c r="M33" s="153"/>
      <c r="N33" s="153"/>
    </row>
    <row r="34" spans="1:14" ht="12.75">
      <c r="A34" s="179" t="s">
        <v>239</v>
      </c>
      <c r="B34" s="168">
        <v>301359</v>
      </c>
      <c r="C34" s="150">
        <v>382176</v>
      </c>
      <c r="D34" s="151">
        <f t="shared" si="10"/>
        <v>-200000</v>
      </c>
      <c r="E34" s="150">
        <v>182176</v>
      </c>
      <c r="F34" s="169">
        <v>0</v>
      </c>
      <c r="G34" s="168"/>
      <c r="H34" s="169">
        <f t="shared" si="11"/>
        <v>0</v>
      </c>
      <c r="I34" s="170">
        <f t="shared" si="12"/>
        <v>0</v>
      </c>
      <c r="J34" s="169">
        <f t="shared" si="13"/>
        <v>182176</v>
      </c>
      <c r="K34" s="150">
        <f t="shared" si="14"/>
        <v>0</v>
      </c>
      <c r="L34" s="153"/>
      <c r="M34" s="153"/>
      <c r="N34" s="153"/>
    </row>
    <row r="35" spans="1:14" ht="12.75">
      <c r="A35" s="179" t="s">
        <v>83</v>
      </c>
      <c r="B35" s="168">
        <v>-260000</v>
      </c>
      <c r="C35" s="150">
        <v>-260000</v>
      </c>
      <c r="D35" s="151">
        <f t="shared" si="10"/>
        <v>0</v>
      </c>
      <c r="E35" s="150">
        <v>-260000</v>
      </c>
      <c r="F35" s="169">
        <v>0</v>
      </c>
      <c r="G35" s="168">
        <v>-130000</v>
      </c>
      <c r="H35" s="169">
        <f t="shared" si="11"/>
        <v>-130000</v>
      </c>
      <c r="I35" s="170">
        <f t="shared" si="12"/>
        <v>0.5</v>
      </c>
      <c r="J35" s="169">
        <f t="shared" si="13"/>
        <v>-260000</v>
      </c>
      <c r="K35" s="150">
        <f t="shared" si="14"/>
        <v>0</v>
      </c>
      <c r="L35" s="153"/>
      <c r="M35" s="153"/>
      <c r="N35" s="153"/>
    </row>
    <row r="36" spans="1:14" ht="12.75">
      <c r="A36" s="179" t="s">
        <v>84</v>
      </c>
      <c r="B36" s="168">
        <v>689970</v>
      </c>
      <c r="C36" s="150">
        <v>689970</v>
      </c>
      <c r="D36" s="151">
        <f t="shared" si="10"/>
        <v>0</v>
      </c>
      <c r="E36" s="150">
        <v>689970</v>
      </c>
      <c r="F36" s="169">
        <v>0</v>
      </c>
      <c r="G36" s="168">
        <v>0</v>
      </c>
      <c r="H36" s="169">
        <f t="shared" si="11"/>
        <v>0</v>
      </c>
      <c r="I36" s="170">
        <f t="shared" si="12"/>
        <v>0</v>
      </c>
      <c r="J36" s="169">
        <f t="shared" si="13"/>
        <v>689970</v>
      </c>
      <c r="K36" s="150">
        <f t="shared" si="14"/>
        <v>0</v>
      </c>
      <c r="L36" s="153"/>
      <c r="M36" s="153"/>
      <c r="N36" s="153"/>
    </row>
    <row r="37" spans="1:14" ht="12.75">
      <c r="A37" s="179" t="s">
        <v>240</v>
      </c>
      <c r="B37" s="168">
        <v>-619970</v>
      </c>
      <c r="C37" s="150">
        <v>-619970</v>
      </c>
      <c r="D37" s="151">
        <f t="shared" si="10"/>
        <v>0</v>
      </c>
      <c r="E37" s="150">
        <v>-619970</v>
      </c>
      <c r="F37" s="169">
        <v>0</v>
      </c>
      <c r="G37" s="168">
        <v>-309859</v>
      </c>
      <c r="H37" s="169">
        <f t="shared" si="11"/>
        <v>-309859</v>
      </c>
      <c r="I37" s="170">
        <f t="shared" si="12"/>
        <v>0.49979676435956577</v>
      </c>
      <c r="J37" s="169">
        <f t="shared" si="13"/>
        <v>-619970</v>
      </c>
      <c r="K37" s="150">
        <f t="shared" si="14"/>
        <v>0</v>
      </c>
      <c r="L37" s="153"/>
      <c r="M37" s="153"/>
      <c r="N37" s="153"/>
    </row>
    <row r="38" spans="1:14" ht="12.75">
      <c r="A38" s="179" t="s">
        <v>124</v>
      </c>
      <c r="B38" s="168">
        <v>-1296496</v>
      </c>
      <c r="C38" s="168">
        <v>-1296496</v>
      </c>
      <c r="D38" s="151">
        <f t="shared" si="10"/>
        <v>0</v>
      </c>
      <c r="E38" s="168">
        <v>-1296496</v>
      </c>
      <c r="F38" s="169">
        <v>0</v>
      </c>
      <c r="G38" s="168">
        <v>-601473</v>
      </c>
      <c r="H38" s="169">
        <f t="shared" si="11"/>
        <v>-601473</v>
      </c>
      <c r="I38" s="170">
        <f t="shared" si="12"/>
        <v>0.46392198664708567</v>
      </c>
      <c r="J38" s="169">
        <f t="shared" si="13"/>
        <v>-1296496</v>
      </c>
      <c r="K38" s="150">
        <f t="shared" si="14"/>
        <v>0</v>
      </c>
      <c r="L38" s="153"/>
      <c r="M38" s="153"/>
      <c r="N38" s="153"/>
    </row>
    <row r="39" spans="1:14" ht="12.75">
      <c r="A39" s="177"/>
      <c r="B39" s="168"/>
      <c r="C39" s="168"/>
      <c r="D39" s="169"/>
      <c r="E39" s="168"/>
      <c r="F39" s="169"/>
      <c r="G39" s="168"/>
      <c r="H39" s="169">
        <f t="shared" si="11"/>
        <v>0</v>
      </c>
      <c r="I39" s="170"/>
      <c r="J39" s="169">
        <f t="shared" si="13"/>
        <v>0</v>
      </c>
      <c r="K39" s="168"/>
      <c r="L39" s="153"/>
      <c r="M39" s="153"/>
      <c r="N39" s="153"/>
    </row>
    <row r="40" spans="1:14" ht="12.75">
      <c r="A40" s="178" t="s">
        <v>241</v>
      </c>
      <c r="B40" s="168"/>
      <c r="C40" s="168"/>
      <c r="D40" s="169"/>
      <c r="E40" s="168"/>
      <c r="F40" s="169"/>
      <c r="G40" s="168"/>
      <c r="H40" s="169">
        <f t="shared" si="11"/>
        <v>0</v>
      </c>
      <c r="I40" s="170"/>
      <c r="J40" s="169">
        <f t="shared" si="13"/>
        <v>0</v>
      </c>
      <c r="K40" s="168"/>
      <c r="L40" s="153"/>
      <c r="M40" s="153"/>
      <c r="N40" s="153"/>
    </row>
    <row r="41" spans="1:14" ht="12.75">
      <c r="A41" s="179" t="s">
        <v>242</v>
      </c>
      <c r="B41" s="168">
        <v>623504</v>
      </c>
      <c r="C41" s="150">
        <v>623504</v>
      </c>
      <c r="D41" s="151">
        <f aca="true" t="shared" si="15" ref="D41:D49">E41-C41</f>
        <v>0</v>
      </c>
      <c r="E41" s="150">
        <v>623504</v>
      </c>
      <c r="F41" s="169">
        <v>0</v>
      </c>
      <c r="G41" s="168"/>
      <c r="H41" s="169">
        <f t="shared" si="11"/>
        <v>0</v>
      </c>
      <c r="I41" s="170">
        <f aca="true" t="shared" si="16" ref="I41:I49">(H41/E41)*100%</f>
        <v>0</v>
      </c>
      <c r="J41" s="169">
        <f t="shared" si="13"/>
        <v>623504</v>
      </c>
      <c r="K41" s="150">
        <f aca="true" t="shared" si="17" ref="K41:K49">J41-E41</f>
        <v>0</v>
      </c>
      <c r="L41" s="153"/>
      <c r="M41" s="153"/>
      <c r="N41" s="153"/>
    </row>
    <row r="42" spans="1:14" ht="12.75">
      <c r="A42" s="179" t="s">
        <v>243</v>
      </c>
      <c r="B42" s="168">
        <v>200000</v>
      </c>
      <c r="C42" s="150">
        <v>200000</v>
      </c>
      <c r="D42" s="151">
        <f t="shared" si="15"/>
        <v>0</v>
      </c>
      <c r="E42" s="150">
        <v>200000</v>
      </c>
      <c r="F42" s="169">
        <v>0</v>
      </c>
      <c r="G42" s="168"/>
      <c r="H42" s="169">
        <f t="shared" si="11"/>
        <v>0</v>
      </c>
      <c r="I42" s="170">
        <f t="shared" si="16"/>
        <v>0</v>
      </c>
      <c r="J42" s="169">
        <f t="shared" si="13"/>
        <v>200000</v>
      </c>
      <c r="K42" s="150">
        <f t="shared" si="17"/>
        <v>0</v>
      </c>
      <c r="L42" s="153"/>
      <c r="M42" s="153"/>
      <c r="N42" s="153"/>
    </row>
    <row r="43" spans="1:14" ht="25.5">
      <c r="A43" s="179" t="s">
        <v>244</v>
      </c>
      <c r="B43" s="168">
        <v>901228</v>
      </c>
      <c r="C43" s="168">
        <v>901228</v>
      </c>
      <c r="D43" s="151">
        <f t="shared" si="15"/>
        <v>0</v>
      </c>
      <c r="E43" s="168">
        <v>901228</v>
      </c>
      <c r="F43" s="169">
        <v>0</v>
      </c>
      <c r="G43" s="168"/>
      <c r="H43" s="169">
        <f t="shared" si="11"/>
        <v>0</v>
      </c>
      <c r="I43" s="170">
        <f t="shared" si="16"/>
        <v>0</v>
      </c>
      <c r="J43" s="169">
        <f t="shared" si="13"/>
        <v>901228</v>
      </c>
      <c r="K43" s="150">
        <f t="shared" si="17"/>
        <v>0</v>
      </c>
      <c r="L43" s="153"/>
      <c r="M43" s="153"/>
      <c r="N43" s="153"/>
    </row>
    <row r="44" spans="1:14" ht="12.75">
      <c r="A44" s="179" t="s">
        <v>245</v>
      </c>
      <c r="B44" s="168">
        <v>650000</v>
      </c>
      <c r="C44" s="168">
        <v>650000</v>
      </c>
      <c r="D44" s="151">
        <f t="shared" si="15"/>
        <v>0</v>
      </c>
      <c r="E44" s="168">
        <v>650000</v>
      </c>
      <c r="F44" s="169">
        <v>0</v>
      </c>
      <c r="G44" s="168"/>
      <c r="H44" s="169">
        <f t="shared" si="11"/>
        <v>0</v>
      </c>
      <c r="I44" s="170">
        <f t="shared" si="16"/>
        <v>0</v>
      </c>
      <c r="J44" s="169">
        <f t="shared" si="13"/>
        <v>650000</v>
      </c>
      <c r="K44" s="150">
        <f t="shared" si="17"/>
        <v>0</v>
      </c>
      <c r="L44" s="153"/>
      <c r="M44" s="153"/>
      <c r="N44" s="153"/>
    </row>
    <row r="45" spans="1:14" ht="12.75">
      <c r="A45" s="179" t="s">
        <v>246</v>
      </c>
      <c r="B45" s="168">
        <v>750000</v>
      </c>
      <c r="C45" s="168">
        <v>518657</v>
      </c>
      <c r="D45" s="151">
        <f t="shared" si="15"/>
        <v>-99756</v>
      </c>
      <c r="E45" s="168">
        <v>418901</v>
      </c>
      <c r="F45" s="169">
        <v>0</v>
      </c>
      <c r="G45" s="168"/>
      <c r="H45" s="169">
        <f t="shared" si="11"/>
        <v>0</v>
      </c>
      <c r="I45" s="170">
        <f t="shared" si="16"/>
        <v>0</v>
      </c>
      <c r="J45" s="169">
        <f t="shared" si="13"/>
        <v>418901</v>
      </c>
      <c r="K45" s="150">
        <f t="shared" si="17"/>
        <v>0</v>
      </c>
      <c r="L45" s="153"/>
      <c r="M45" s="153"/>
      <c r="N45" s="153"/>
    </row>
    <row r="46" spans="1:14" ht="25.5">
      <c r="A46" s="179" t="s">
        <v>284</v>
      </c>
      <c r="B46" s="168">
        <v>40000</v>
      </c>
      <c r="C46" s="168">
        <v>40000</v>
      </c>
      <c r="D46" s="151">
        <f t="shared" si="15"/>
        <v>0</v>
      </c>
      <c r="E46" s="168">
        <v>40000</v>
      </c>
      <c r="F46" s="169">
        <v>0</v>
      </c>
      <c r="G46" s="168"/>
      <c r="H46" s="169">
        <f t="shared" si="11"/>
        <v>0</v>
      </c>
      <c r="I46" s="170">
        <f t="shared" si="16"/>
        <v>0</v>
      </c>
      <c r="J46" s="169">
        <f t="shared" si="13"/>
        <v>40000</v>
      </c>
      <c r="K46" s="150">
        <f t="shared" si="17"/>
        <v>0</v>
      </c>
      <c r="L46" s="153"/>
      <c r="M46" s="153"/>
      <c r="N46" s="153"/>
    </row>
    <row r="47" spans="1:14" ht="12.75">
      <c r="A47" s="179" t="s">
        <v>285</v>
      </c>
      <c r="B47" s="168">
        <v>20150</v>
      </c>
      <c r="C47" s="168">
        <v>20000</v>
      </c>
      <c r="D47" s="151">
        <f t="shared" si="15"/>
        <v>0</v>
      </c>
      <c r="E47" s="168">
        <v>20000</v>
      </c>
      <c r="F47" s="169">
        <v>0</v>
      </c>
      <c r="G47" s="168"/>
      <c r="H47" s="169">
        <f t="shared" si="11"/>
        <v>0</v>
      </c>
      <c r="I47" s="170">
        <f t="shared" si="16"/>
        <v>0</v>
      </c>
      <c r="J47" s="169">
        <f t="shared" si="13"/>
        <v>20000</v>
      </c>
      <c r="K47" s="150">
        <f t="shared" si="17"/>
        <v>0</v>
      </c>
      <c r="L47" s="153"/>
      <c r="M47" s="153"/>
      <c r="N47" s="153"/>
    </row>
    <row r="48" spans="1:14" ht="12.75">
      <c r="A48" s="179" t="s">
        <v>247</v>
      </c>
      <c r="B48" s="168">
        <v>30150</v>
      </c>
      <c r="C48" s="168">
        <v>30000</v>
      </c>
      <c r="D48" s="151">
        <f t="shared" si="15"/>
        <v>0</v>
      </c>
      <c r="E48" s="168">
        <v>30000</v>
      </c>
      <c r="F48" s="169">
        <v>0</v>
      </c>
      <c r="G48" s="168"/>
      <c r="H48" s="169">
        <f t="shared" si="11"/>
        <v>0</v>
      </c>
      <c r="I48" s="170">
        <f t="shared" si="16"/>
        <v>0</v>
      </c>
      <c r="J48" s="169">
        <f t="shared" si="13"/>
        <v>30000</v>
      </c>
      <c r="K48" s="150">
        <f t="shared" si="17"/>
        <v>0</v>
      </c>
      <c r="L48" s="153"/>
      <c r="M48" s="153"/>
      <c r="N48" s="153"/>
    </row>
    <row r="49" spans="1:14" ht="12.75">
      <c r="A49" s="179" t="s">
        <v>250</v>
      </c>
      <c r="B49" s="168">
        <v>-64000</v>
      </c>
      <c r="C49" s="168">
        <v>-64000</v>
      </c>
      <c r="D49" s="151">
        <f t="shared" si="15"/>
        <v>0</v>
      </c>
      <c r="E49" s="168">
        <v>-64000</v>
      </c>
      <c r="F49" s="169">
        <v>0</v>
      </c>
      <c r="G49" s="168">
        <v>-40000</v>
      </c>
      <c r="H49" s="169">
        <f t="shared" si="11"/>
        <v>-40000</v>
      </c>
      <c r="I49" s="170">
        <f t="shared" si="16"/>
        <v>0.625</v>
      </c>
      <c r="J49" s="169">
        <f t="shared" si="13"/>
        <v>-64000</v>
      </c>
      <c r="K49" s="150">
        <f t="shared" si="17"/>
        <v>0</v>
      </c>
      <c r="L49" s="153"/>
      <c r="M49" s="153"/>
      <c r="N49" s="153"/>
    </row>
    <row r="50" spans="1:14" ht="26.25" thickBot="1">
      <c r="A50" s="171" t="s">
        <v>248</v>
      </c>
      <c r="B50" s="172">
        <f aca="true" t="shared" si="18" ref="B50:J50">SUM(B31:B49)</f>
        <v>4966005</v>
      </c>
      <c r="C50" s="172">
        <f t="shared" si="18"/>
        <v>4815179</v>
      </c>
      <c r="D50" s="172">
        <f t="shared" si="18"/>
        <v>-299756</v>
      </c>
      <c r="E50" s="172">
        <f t="shared" si="18"/>
        <v>4515423</v>
      </c>
      <c r="F50" s="172">
        <f t="shared" si="18"/>
        <v>21630093.57</v>
      </c>
      <c r="G50" s="172">
        <f t="shared" si="18"/>
        <v>-33665844.75</v>
      </c>
      <c r="H50" s="172">
        <f t="shared" si="18"/>
        <v>-12035751.18</v>
      </c>
      <c r="I50" s="172">
        <f t="shared" si="18"/>
        <v>-104.1316234315741</v>
      </c>
      <c r="J50" s="172">
        <f t="shared" si="18"/>
        <v>4515423</v>
      </c>
      <c r="K50" s="172">
        <f>SUM(K31:K48)</f>
        <v>0</v>
      </c>
      <c r="L50" s="176">
        <f>SUM(L31:L48)</f>
        <v>0</v>
      </c>
      <c r="M50" s="176">
        <f>SUM(M31:M48)</f>
        <v>0</v>
      </c>
      <c r="N50" s="176">
        <f>SUM(N31:N48)</f>
        <v>0</v>
      </c>
    </row>
    <row r="51" spans="1:14" ht="13.5" thickTop="1">
      <c r="A51" s="179"/>
      <c r="B51" s="168"/>
      <c r="C51" s="168"/>
      <c r="D51" s="169"/>
      <c r="E51" s="168"/>
      <c r="F51" s="169"/>
      <c r="G51" s="168"/>
      <c r="H51" s="169"/>
      <c r="I51" s="168"/>
      <c r="J51" s="169"/>
      <c r="K51" s="168"/>
      <c r="L51" s="153"/>
      <c r="M51" s="153"/>
      <c r="N51" s="153"/>
    </row>
    <row r="52" spans="1:14" s="166" customFormat="1" ht="13.5" thickBot="1">
      <c r="A52" s="171" t="s">
        <v>156</v>
      </c>
      <c r="B52" s="172">
        <f aca="true" t="shared" si="19" ref="B52:N52">B26+B28+B50</f>
        <v>25735812</v>
      </c>
      <c r="C52" s="172">
        <f t="shared" si="19"/>
        <v>27176532</v>
      </c>
      <c r="D52" s="173">
        <f t="shared" si="19"/>
        <v>930403</v>
      </c>
      <c r="E52" s="172">
        <f t="shared" si="19"/>
        <v>28106935</v>
      </c>
      <c r="F52" s="173">
        <f t="shared" si="19"/>
        <v>54517934.36</v>
      </c>
      <c r="G52" s="172">
        <f t="shared" si="19"/>
        <v>-55411981.03</v>
      </c>
      <c r="H52" s="173">
        <f t="shared" si="19"/>
        <v>-894046.6700000018</v>
      </c>
      <c r="I52" s="172">
        <f t="shared" si="19"/>
        <v>-103.90165808486178</v>
      </c>
      <c r="J52" s="173">
        <f t="shared" si="19"/>
        <v>27361935</v>
      </c>
      <c r="K52" s="172">
        <f t="shared" si="19"/>
        <v>-745000</v>
      </c>
      <c r="L52" s="176">
        <f t="shared" si="19"/>
        <v>-380000</v>
      </c>
      <c r="M52" s="176">
        <f t="shared" si="19"/>
        <v>399000</v>
      </c>
      <c r="N52" s="176">
        <f t="shared" si="19"/>
        <v>-1144000</v>
      </c>
    </row>
    <row r="53" spans="1:14" ht="13.5" thickTop="1">
      <c r="A53" s="177"/>
      <c r="B53" s="168"/>
      <c r="C53" s="168"/>
      <c r="D53" s="169"/>
      <c r="E53" s="168"/>
      <c r="F53" s="169"/>
      <c r="G53" s="168"/>
      <c r="H53" s="169"/>
      <c r="I53" s="168"/>
      <c r="J53" s="169"/>
      <c r="K53" s="168"/>
      <c r="L53" s="153"/>
      <c r="M53" s="153"/>
      <c r="N53" s="153"/>
    </row>
    <row r="54" spans="1:14" ht="12.75">
      <c r="A54" s="179" t="s">
        <v>249</v>
      </c>
      <c r="B54" s="168">
        <v>-1622434</v>
      </c>
      <c r="C54" s="150">
        <v>-1622434</v>
      </c>
      <c r="D54" s="151">
        <f>E54-C54</f>
        <v>0</v>
      </c>
      <c r="E54" s="150">
        <v>-1622434</v>
      </c>
      <c r="F54" s="169">
        <v>0</v>
      </c>
      <c r="G54" s="168"/>
      <c r="H54" s="169">
        <f>F54+G54</f>
        <v>0</v>
      </c>
      <c r="I54" s="170">
        <f>(H54/E54)*100%</f>
        <v>0</v>
      </c>
      <c r="J54" s="169">
        <f>E54</f>
        <v>-1622434</v>
      </c>
      <c r="K54" s="150">
        <f>J54-E54</f>
        <v>0</v>
      </c>
      <c r="L54" s="153"/>
      <c r="M54" s="153"/>
      <c r="N54" s="153"/>
    </row>
    <row r="55" spans="1:14" ht="12.75">
      <c r="A55" s="384" t="s">
        <v>272</v>
      </c>
      <c r="B55" s="168">
        <v>0</v>
      </c>
      <c r="C55" s="168">
        <v>-1441242</v>
      </c>
      <c r="D55" s="395">
        <f>E55-C55</f>
        <v>-930463.77</v>
      </c>
      <c r="E55" s="168">
        <v>-2371705.77</v>
      </c>
      <c r="F55" s="169">
        <v>-2371705.77</v>
      </c>
      <c r="G55" s="168"/>
      <c r="H55" s="169">
        <f>F55+G55</f>
        <v>-2371705.77</v>
      </c>
      <c r="I55" s="170"/>
      <c r="J55" s="169">
        <f>E55</f>
        <v>-2371705.77</v>
      </c>
      <c r="K55" s="150">
        <f>J55-E55</f>
        <v>0</v>
      </c>
      <c r="L55" s="153"/>
      <c r="M55" s="153"/>
      <c r="N55" s="153"/>
    </row>
    <row r="56" spans="1:14" ht="12.75">
      <c r="A56" s="177"/>
      <c r="B56" s="168"/>
      <c r="C56" s="168"/>
      <c r="D56" s="169"/>
      <c r="E56" s="168"/>
      <c r="F56" s="169"/>
      <c r="G56" s="168"/>
      <c r="H56" s="169"/>
      <c r="I56" s="168"/>
      <c r="J56" s="169"/>
      <c r="K56" s="168"/>
      <c r="L56" s="153"/>
      <c r="M56" s="153"/>
      <c r="N56" s="153"/>
    </row>
    <row r="57" spans="1:14" s="166" customFormat="1" ht="13.5" thickBot="1">
      <c r="A57" s="171" t="s">
        <v>157</v>
      </c>
      <c r="B57" s="172">
        <f>B52+B54+B55</f>
        <v>24113378</v>
      </c>
      <c r="C57" s="172">
        <f>C52+C54+C55</f>
        <v>24112856</v>
      </c>
      <c r="D57" s="172">
        <f aca="true" t="shared" si="20" ref="D57:N57">D52+D54+D55</f>
        <v>-60.77000000001863</v>
      </c>
      <c r="E57" s="172">
        <f t="shared" si="20"/>
        <v>24112795.23</v>
      </c>
      <c r="F57" s="172">
        <f t="shared" si="20"/>
        <v>52146228.589999996</v>
      </c>
      <c r="G57" s="172">
        <f t="shared" si="20"/>
        <v>-55411981.03</v>
      </c>
      <c r="H57" s="172">
        <f t="shared" si="20"/>
        <v>-3265752.440000002</v>
      </c>
      <c r="I57" s="172">
        <f t="shared" si="20"/>
        <v>-103.90165808486178</v>
      </c>
      <c r="J57" s="172">
        <f t="shared" si="20"/>
        <v>23367795.23</v>
      </c>
      <c r="K57" s="172">
        <f t="shared" si="20"/>
        <v>-745000</v>
      </c>
      <c r="L57" s="172">
        <f t="shared" si="20"/>
        <v>-380000</v>
      </c>
      <c r="M57" s="172">
        <f t="shared" si="20"/>
        <v>399000</v>
      </c>
      <c r="N57" s="172">
        <f t="shared" si="20"/>
        <v>-1144000</v>
      </c>
    </row>
    <row r="58" spans="1:14" ht="13.5" thickTop="1">
      <c r="A58" s="177"/>
      <c r="B58" s="168"/>
      <c r="C58" s="168"/>
      <c r="D58" s="169"/>
      <c r="E58" s="168"/>
      <c r="F58" s="169"/>
      <c r="G58" s="168"/>
      <c r="H58" s="169"/>
      <c r="I58" s="168"/>
      <c r="J58" s="169"/>
      <c r="K58" s="168"/>
      <c r="L58" s="153"/>
      <c r="M58" s="153"/>
      <c r="N58" s="153"/>
    </row>
    <row r="59" spans="1:14" ht="12.75">
      <c r="A59" s="178" t="s">
        <v>158</v>
      </c>
      <c r="B59" s="168"/>
      <c r="C59" s="168"/>
      <c r="D59" s="169"/>
      <c r="E59" s="168"/>
      <c r="F59" s="169"/>
      <c r="G59" s="168"/>
      <c r="H59" s="169"/>
      <c r="I59" s="168"/>
      <c r="J59" s="169"/>
      <c r="K59" s="168"/>
      <c r="L59" s="153"/>
      <c r="M59" s="153"/>
      <c r="N59" s="153"/>
    </row>
    <row r="60" spans="1:14" ht="12.75">
      <c r="A60" s="179" t="s">
        <v>213</v>
      </c>
      <c r="B60" s="168">
        <v>11719000</v>
      </c>
      <c r="C60" s="168">
        <v>11719000</v>
      </c>
      <c r="D60" s="151">
        <f>E60-C60</f>
        <v>0</v>
      </c>
      <c r="E60" s="168">
        <v>11719000</v>
      </c>
      <c r="F60" s="169"/>
      <c r="G60" s="168">
        <v>5978866</v>
      </c>
      <c r="H60" s="169">
        <f>F60+G60</f>
        <v>5978866</v>
      </c>
      <c r="I60" s="170">
        <f>(H60/E60)*100%</f>
        <v>0.5101856813721307</v>
      </c>
      <c r="J60" s="169">
        <f>E60</f>
        <v>11719000</v>
      </c>
      <c r="K60" s="168"/>
      <c r="L60" s="153"/>
      <c r="M60" s="153"/>
      <c r="N60" s="153"/>
    </row>
    <row r="61" spans="1:14" ht="12.75">
      <c r="A61" s="179" t="s">
        <v>251</v>
      </c>
      <c r="B61" s="168">
        <v>12587330</v>
      </c>
      <c r="C61" s="168">
        <v>12587330</v>
      </c>
      <c r="D61" s="151">
        <f>E61-C61</f>
        <v>0</v>
      </c>
      <c r="E61" s="168">
        <v>12587330</v>
      </c>
      <c r="F61" s="169"/>
      <c r="G61" s="168">
        <f>E61/2</f>
        <v>6293665</v>
      </c>
      <c r="H61" s="169">
        <f>F61+G61</f>
        <v>6293665</v>
      </c>
      <c r="I61" s="170">
        <f>(H61/E61)*100%</f>
        <v>0.5</v>
      </c>
      <c r="J61" s="169">
        <f>E61</f>
        <v>12587330</v>
      </c>
      <c r="K61" s="168"/>
      <c r="L61" s="153"/>
      <c r="M61" s="153"/>
      <c r="N61" s="153"/>
    </row>
    <row r="62" spans="1:14" ht="12.75">
      <c r="A62" s="179" t="s">
        <v>252</v>
      </c>
      <c r="B62" s="168">
        <v>-193000</v>
      </c>
      <c r="C62" s="168">
        <v>-193000</v>
      </c>
      <c r="D62" s="151">
        <f>E62-C62</f>
        <v>0</v>
      </c>
      <c r="E62" s="168">
        <v>-193000</v>
      </c>
      <c r="F62" s="169">
        <v>-96500</v>
      </c>
      <c r="G62" s="168"/>
      <c r="H62" s="169">
        <f>F62+G62</f>
        <v>-96500</v>
      </c>
      <c r="I62" s="170">
        <f>(H62/E62)*100%</f>
        <v>0.5</v>
      </c>
      <c r="J62" s="169">
        <f>E62</f>
        <v>-193000</v>
      </c>
      <c r="K62" s="168"/>
      <c r="L62" s="153"/>
      <c r="M62" s="153"/>
      <c r="N62" s="153"/>
    </row>
    <row r="63" spans="1:14" s="166" customFormat="1" ht="13.5" thickBot="1">
      <c r="A63" s="171" t="s">
        <v>159</v>
      </c>
      <c r="B63" s="172">
        <f>SUM(B60:B62)</f>
        <v>24113330</v>
      </c>
      <c r="C63" s="172">
        <f aca="true" t="shared" si="21" ref="C63:H63">SUM(C60:C62)</f>
        <v>24113330</v>
      </c>
      <c r="D63" s="173">
        <f t="shared" si="21"/>
        <v>0</v>
      </c>
      <c r="E63" s="172">
        <f t="shared" si="21"/>
        <v>24113330</v>
      </c>
      <c r="F63" s="173">
        <f t="shared" si="21"/>
        <v>-96500</v>
      </c>
      <c r="G63" s="172">
        <f t="shared" si="21"/>
        <v>12272531</v>
      </c>
      <c r="H63" s="173">
        <f t="shared" si="21"/>
        <v>12176031</v>
      </c>
      <c r="I63" s="175">
        <f>(H63/E63)*100%</f>
        <v>0.5049502080384584</v>
      </c>
      <c r="J63" s="173">
        <f>SUM(J60:J62)</f>
        <v>24113330</v>
      </c>
      <c r="K63" s="172">
        <f>SUM(K60:K62)</f>
        <v>0</v>
      </c>
      <c r="L63" s="176">
        <f>SUM(L60:L62)</f>
        <v>0</v>
      </c>
      <c r="M63" s="176">
        <f>SUM(M60:M62)</f>
        <v>0</v>
      </c>
      <c r="N63" s="176">
        <f>SUM(N60:N62)</f>
        <v>0</v>
      </c>
    </row>
    <row r="64" spans="1:14" ht="13.5" thickTop="1">
      <c r="A64" s="177"/>
      <c r="B64" s="168"/>
      <c r="C64" s="168"/>
      <c r="D64" s="169"/>
      <c r="E64" s="168"/>
      <c r="F64" s="169"/>
      <c r="G64" s="168"/>
      <c r="H64" s="169"/>
      <c r="I64" s="168"/>
      <c r="J64" s="169"/>
      <c r="K64" s="168"/>
      <c r="L64" s="153"/>
      <c r="M64" s="153"/>
      <c r="N64" s="153"/>
    </row>
    <row r="65" spans="1:14" s="166" customFormat="1" ht="13.5" thickBot="1">
      <c r="A65" s="160" t="s">
        <v>286</v>
      </c>
      <c r="B65" s="161">
        <f>B57-B63</f>
        <v>48</v>
      </c>
      <c r="C65" s="161"/>
      <c r="D65" s="162">
        <f aca="true" t="shared" si="22" ref="D65:N65">D57-D63</f>
        <v>-60.77000000001863</v>
      </c>
      <c r="E65" s="162">
        <f t="shared" si="22"/>
        <v>-534.769999999553</v>
      </c>
      <c r="F65" s="180">
        <f t="shared" si="22"/>
        <v>52242728.589999996</v>
      </c>
      <c r="G65" s="161">
        <f t="shared" si="22"/>
        <v>-67684512.03</v>
      </c>
      <c r="H65" s="163">
        <f t="shared" si="22"/>
        <v>-15441783.440000001</v>
      </c>
      <c r="I65" s="161">
        <f t="shared" si="22"/>
        <v>-104.40660829290023</v>
      </c>
      <c r="J65" s="162">
        <f>J57-J63+1000</f>
        <v>-744534.7699999996</v>
      </c>
      <c r="K65" s="161">
        <f t="shared" si="22"/>
        <v>-745000</v>
      </c>
      <c r="L65" s="165">
        <f t="shared" si="22"/>
        <v>-380000</v>
      </c>
      <c r="M65" s="165">
        <f t="shared" si="22"/>
        <v>399000</v>
      </c>
      <c r="N65" s="165">
        <f t="shared" si="22"/>
        <v>-1144000</v>
      </c>
    </row>
    <row r="66" spans="2:14" ht="12.75">
      <c r="B66" s="182"/>
      <c r="C66" s="182"/>
      <c r="D66" s="182"/>
      <c r="E66" s="182"/>
      <c r="F66" s="182"/>
      <c r="G66" s="182"/>
      <c r="H66" s="182"/>
      <c r="I66" s="182"/>
      <c r="J66" s="182"/>
      <c r="K66" s="182"/>
      <c r="L66" s="182"/>
      <c r="M66" s="182"/>
      <c r="N66" s="182"/>
    </row>
    <row r="67" spans="2:14" ht="13.5" thickBot="1">
      <c r="B67" s="182"/>
      <c r="C67" s="182"/>
      <c r="D67" s="182"/>
      <c r="E67" s="182"/>
      <c r="F67" s="182"/>
      <c r="G67" s="182"/>
      <c r="H67" s="182"/>
      <c r="I67" s="182"/>
      <c r="J67" s="182"/>
      <c r="K67" s="182"/>
      <c r="L67" s="182"/>
      <c r="M67" s="182"/>
      <c r="N67" s="182"/>
    </row>
    <row r="68" spans="1:14" ht="12.75">
      <c r="A68" s="331"/>
      <c r="B68" s="332"/>
      <c r="C68" s="332"/>
      <c r="D68" s="332"/>
      <c r="E68" s="332"/>
      <c r="F68" s="332"/>
      <c r="G68" s="332"/>
      <c r="H68" s="332"/>
      <c r="I68" s="332"/>
      <c r="J68" s="332"/>
      <c r="K68" s="332"/>
      <c r="L68" s="332"/>
      <c r="M68" s="332"/>
      <c r="N68" s="333"/>
    </row>
    <row r="69" spans="1:14" ht="12.75">
      <c r="A69" s="485"/>
      <c r="B69" s="483"/>
      <c r="C69" s="483"/>
      <c r="D69" s="530" t="s">
        <v>344</v>
      </c>
      <c r="E69" s="530"/>
      <c r="F69" s="530"/>
      <c r="G69" s="531"/>
      <c r="H69" s="531"/>
      <c r="I69" s="531"/>
      <c r="J69" s="531"/>
      <c r="K69" s="439"/>
      <c r="L69" s="439"/>
      <c r="M69" s="439"/>
      <c r="N69" s="446"/>
    </row>
    <row r="70" spans="1:14" ht="37.5">
      <c r="A70" s="486" t="s">
        <v>345</v>
      </c>
      <c r="B70" s="487" t="s">
        <v>48</v>
      </c>
      <c r="C70" s="487" t="s">
        <v>274</v>
      </c>
      <c r="D70" s="488" t="s">
        <v>305</v>
      </c>
      <c r="E70" s="488" t="s">
        <v>304</v>
      </c>
      <c r="F70" s="488" t="s">
        <v>343</v>
      </c>
      <c r="G70" s="488" t="s">
        <v>306</v>
      </c>
      <c r="H70" s="488" t="s">
        <v>307</v>
      </c>
      <c r="I70" s="488" t="s">
        <v>309</v>
      </c>
      <c r="J70" s="488" t="s">
        <v>311</v>
      </c>
      <c r="K70" s="488" t="s">
        <v>308</v>
      </c>
      <c r="L70" s="488" t="s">
        <v>312</v>
      </c>
      <c r="M70" s="488" t="s">
        <v>314</v>
      </c>
      <c r="N70" s="447"/>
    </row>
    <row r="71" spans="1:14" ht="12.75">
      <c r="A71" s="334"/>
      <c r="B71" s="511" t="s">
        <v>346</v>
      </c>
      <c r="C71" s="512"/>
      <c r="D71" s="511" t="s">
        <v>346</v>
      </c>
      <c r="E71" s="511" t="s">
        <v>346</v>
      </c>
      <c r="F71" s="511" t="s">
        <v>346</v>
      </c>
      <c r="G71" s="511" t="s">
        <v>346</v>
      </c>
      <c r="H71" s="511" t="s">
        <v>346</v>
      </c>
      <c r="I71" s="511" t="s">
        <v>346</v>
      </c>
      <c r="J71" s="511" t="s">
        <v>346</v>
      </c>
      <c r="K71" s="511" t="s">
        <v>346</v>
      </c>
      <c r="L71" s="511" t="s">
        <v>346</v>
      </c>
      <c r="M71" s="511" t="s">
        <v>346</v>
      </c>
      <c r="N71" s="448"/>
    </row>
    <row r="72" spans="1:14" ht="12.75">
      <c r="A72" s="149" t="s">
        <v>227</v>
      </c>
      <c r="B72" s="489">
        <f>D7</f>
        <v>12402</v>
      </c>
      <c r="C72" s="490">
        <f>B72-D72-E72-F72-G72-H72-I72-J72-K72-L72-M72</f>
        <v>-1</v>
      </c>
      <c r="D72" s="508">
        <v>0</v>
      </c>
      <c r="E72" s="509">
        <v>0</v>
      </c>
      <c r="F72" s="510">
        <v>12403</v>
      </c>
      <c r="G72" s="508"/>
      <c r="H72" s="509">
        <v>0</v>
      </c>
      <c r="I72" s="510"/>
      <c r="J72" s="510"/>
      <c r="K72" s="510"/>
      <c r="L72" s="510"/>
      <c r="M72" s="510"/>
      <c r="N72" s="349"/>
    </row>
    <row r="73" spans="1:14" ht="13.5" thickBot="1">
      <c r="A73" s="154" t="s">
        <v>198</v>
      </c>
      <c r="B73" s="493">
        <f aca="true" t="shared" si="23" ref="B73:N73">SUM(B72)</f>
        <v>12402</v>
      </c>
      <c r="C73" s="494">
        <f t="shared" si="23"/>
        <v>-1</v>
      </c>
      <c r="D73" s="495">
        <f t="shared" si="23"/>
        <v>0</v>
      </c>
      <c r="E73" s="496">
        <f t="shared" si="23"/>
        <v>0</v>
      </c>
      <c r="F73" s="497">
        <f t="shared" si="23"/>
        <v>12403</v>
      </c>
      <c r="G73" s="495">
        <f t="shared" si="23"/>
        <v>0</v>
      </c>
      <c r="H73" s="496">
        <f t="shared" si="23"/>
        <v>0</v>
      </c>
      <c r="I73" s="497">
        <f t="shared" si="23"/>
        <v>0</v>
      </c>
      <c r="J73" s="497">
        <f t="shared" si="23"/>
        <v>0</v>
      </c>
      <c r="K73" s="497">
        <f t="shared" si="23"/>
        <v>0</v>
      </c>
      <c r="L73" s="497">
        <f t="shared" si="23"/>
        <v>0</v>
      </c>
      <c r="M73" s="497">
        <f t="shared" si="23"/>
        <v>0</v>
      </c>
      <c r="N73" s="350">
        <f t="shared" si="23"/>
        <v>0</v>
      </c>
    </row>
    <row r="74" spans="1:14" ht="13.5" thickTop="1">
      <c r="A74" s="149" t="s">
        <v>173</v>
      </c>
      <c r="B74" s="489">
        <f>D9</f>
        <v>262569</v>
      </c>
      <c r="C74" s="490">
        <f>B74-D74-E74-F74-G74-H74-I74-J74-K74-L74-M74</f>
        <v>-12</v>
      </c>
      <c r="D74" s="491">
        <v>0</v>
      </c>
      <c r="E74" s="498">
        <v>0</v>
      </c>
      <c r="F74" s="492">
        <v>62581</v>
      </c>
      <c r="G74" s="491"/>
      <c r="H74" s="498"/>
      <c r="I74" s="492"/>
      <c r="J74" s="492"/>
      <c r="K74" s="492"/>
      <c r="L74" s="492"/>
      <c r="M74" s="492">
        <v>200000</v>
      </c>
      <c r="N74" s="349"/>
    </row>
    <row r="75" spans="1:14" ht="12.75">
      <c r="A75" s="149" t="s">
        <v>228</v>
      </c>
      <c r="B75" s="489">
        <f>D10</f>
        <v>96294</v>
      </c>
      <c r="C75" s="490">
        <f>B75-D75-E75-F75-G75-H75-I75-J75-K75-L75-M75</f>
        <v>0</v>
      </c>
      <c r="D75" s="491">
        <v>0</v>
      </c>
      <c r="E75" s="498">
        <v>0</v>
      </c>
      <c r="F75" s="492">
        <v>0</v>
      </c>
      <c r="G75" s="491"/>
      <c r="H75" s="498"/>
      <c r="I75" s="492">
        <v>0</v>
      </c>
      <c r="J75" s="492">
        <v>0</v>
      </c>
      <c r="K75" s="492">
        <v>38916</v>
      </c>
      <c r="L75" s="492">
        <v>57378</v>
      </c>
      <c r="M75" s="492"/>
      <c r="N75" s="349"/>
    </row>
    <row r="76" spans="1:14" ht="12.75">
      <c r="A76" s="149" t="s">
        <v>229</v>
      </c>
      <c r="B76" s="489">
        <f>D11</f>
        <v>27974</v>
      </c>
      <c r="C76" s="490">
        <f>B76-D76-E76-F76-G76-H76-I76-J76-K76-L76-M76</f>
        <v>-26</v>
      </c>
      <c r="D76" s="491">
        <v>0</v>
      </c>
      <c r="E76" s="498">
        <v>0</v>
      </c>
      <c r="F76" s="492">
        <v>0</v>
      </c>
      <c r="G76" s="491"/>
      <c r="H76" s="498"/>
      <c r="I76" s="492">
        <v>131000</v>
      </c>
      <c r="J76" s="492"/>
      <c r="K76" s="492"/>
      <c r="L76" s="492">
        <v>-103000</v>
      </c>
      <c r="M76" s="492"/>
      <c r="N76" s="349"/>
    </row>
    <row r="77" spans="1:14" ht="13.5" thickBot="1">
      <c r="A77" s="154" t="s">
        <v>199</v>
      </c>
      <c r="B77" s="493">
        <f aca="true" t="shared" si="24" ref="B77:N77">SUM(B74:B76)</f>
        <v>386837</v>
      </c>
      <c r="C77" s="494">
        <f t="shared" si="24"/>
        <v>-38</v>
      </c>
      <c r="D77" s="495">
        <f t="shared" si="24"/>
        <v>0</v>
      </c>
      <c r="E77" s="496">
        <f t="shared" si="24"/>
        <v>0</v>
      </c>
      <c r="F77" s="497">
        <f t="shared" si="24"/>
        <v>62581</v>
      </c>
      <c r="G77" s="495">
        <f t="shared" si="24"/>
        <v>0</v>
      </c>
      <c r="H77" s="496">
        <f t="shared" si="24"/>
        <v>0</v>
      </c>
      <c r="I77" s="497">
        <f t="shared" si="24"/>
        <v>131000</v>
      </c>
      <c r="J77" s="497">
        <f t="shared" si="24"/>
        <v>0</v>
      </c>
      <c r="K77" s="497">
        <f t="shared" si="24"/>
        <v>38916</v>
      </c>
      <c r="L77" s="497">
        <f t="shared" si="24"/>
        <v>-45622</v>
      </c>
      <c r="M77" s="497">
        <f t="shared" si="24"/>
        <v>200000</v>
      </c>
      <c r="N77" s="350">
        <f t="shared" si="24"/>
        <v>0</v>
      </c>
    </row>
    <row r="78" spans="1:14" ht="13.5" thickTop="1">
      <c r="A78" s="149" t="s">
        <v>179</v>
      </c>
      <c r="B78" s="489">
        <f>D13</f>
        <v>131995</v>
      </c>
      <c r="C78" s="490">
        <f>B78-D78-E78-F78-G78-H78-I78-J78-K78-L78-M78</f>
        <v>-4</v>
      </c>
      <c r="D78" s="491">
        <v>0</v>
      </c>
      <c r="E78" s="498">
        <v>0</v>
      </c>
      <c r="F78" s="492">
        <v>32000</v>
      </c>
      <c r="G78" s="491">
        <v>90000</v>
      </c>
      <c r="H78" s="498">
        <v>3999</v>
      </c>
      <c r="I78" s="492"/>
      <c r="J78" s="492"/>
      <c r="K78" s="492"/>
      <c r="L78" s="492">
        <v>6000</v>
      </c>
      <c r="M78" s="492"/>
      <c r="N78" s="349"/>
    </row>
    <row r="79" spans="1:14" ht="12.75">
      <c r="A79" s="149" t="s">
        <v>230</v>
      </c>
      <c r="B79" s="489">
        <f>D14</f>
        <v>22320</v>
      </c>
      <c r="C79" s="490">
        <f>B79-D79-E79-F79-G79-H79-I79-J79-K79-L79-M79</f>
        <v>0</v>
      </c>
      <c r="D79" s="491">
        <v>0</v>
      </c>
      <c r="E79" s="498">
        <v>0</v>
      </c>
      <c r="F79" s="492">
        <v>0</v>
      </c>
      <c r="G79" s="491">
        <v>0</v>
      </c>
      <c r="H79" s="498">
        <v>28320</v>
      </c>
      <c r="I79" s="492"/>
      <c r="J79" s="492"/>
      <c r="K79" s="492"/>
      <c r="L79" s="492">
        <v>-6000</v>
      </c>
      <c r="M79" s="492"/>
      <c r="N79" s="349"/>
    </row>
    <row r="80" spans="1:14" ht="12.75">
      <c r="A80" s="149" t="s">
        <v>183</v>
      </c>
      <c r="B80" s="489">
        <f>D15</f>
        <v>10944</v>
      </c>
      <c r="C80" s="490">
        <f>B80-D80-E80-F80-G80-H80-I80-J80-K80-L80-M80</f>
        <v>0</v>
      </c>
      <c r="D80" s="491">
        <v>0</v>
      </c>
      <c r="E80" s="498">
        <v>0</v>
      </c>
      <c r="F80" s="492">
        <v>0</v>
      </c>
      <c r="G80" s="491">
        <v>0</v>
      </c>
      <c r="H80" s="498"/>
      <c r="I80" s="492"/>
      <c r="J80" s="492">
        <v>0</v>
      </c>
      <c r="K80" s="492">
        <v>10944</v>
      </c>
      <c r="L80" s="492">
        <v>0</v>
      </c>
      <c r="M80" s="492"/>
      <c r="N80" s="349"/>
    </row>
    <row r="81" spans="1:14" ht="12.75">
      <c r="A81" s="149" t="s">
        <v>231</v>
      </c>
      <c r="B81" s="489">
        <f>D16</f>
        <v>-57378</v>
      </c>
      <c r="C81" s="490">
        <f>B81-D81-E81-F81-G81-H81-I81-J81-K81-L81-M81</f>
        <v>0</v>
      </c>
      <c r="D81" s="491">
        <v>0</v>
      </c>
      <c r="E81" s="498">
        <v>0</v>
      </c>
      <c r="F81" s="492">
        <v>0</v>
      </c>
      <c r="G81" s="491"/>
      <c r="H81" s="498"/>
      <c r="I81" s="492">
        <v>0</v>
      </c>
      <c r="J81" s="492">
        <v>0</v>
      </c>
      <c r="K81" s="492">
        <v>0</v>
      </c>
      <c r="L81" s="492">
        <v>-57378</v>
      </c>
      <c r="M81" s="492"/>
      <c r="N81" s="349"/>
    </row>
    <row r="82" spans="1:14" ht="13.5" thickBot="1">
      <c r="A82" s="154" t="s">
        <v>200</v>
      </c>
      <c r="B82" s="493">
        <f aca="true" t="shared" si="25" ref="B82:N82">SUM(B78:B81)</f>
        <v>107881</v>
      </c>
      <c r="C82" s="494">
        <f t="shared" si="25"/>
        <v>-4</v>
      </c>
      <c r="D82" s="495">
        <f t="shared" si="25"/>
        <v>0</v>
      </c>
      <c r="E82" s="496">
        <f t="shared" si="25"/>
        <v>0</v>
      </c>
      <c r="F82" s="497">
        <f t="shared" si="25"/>
        <v>32000</v>
      </c>
      <c r="G82" s="495">
        <f t="shared" si="25"/>
        <v>90000</v>
      </c>
      <c r="H82" s="496">
        <f t="shared" si="25"/>
        <v>32319</v>
      </c>
      <c r="I82" s="497">
        <f t="shared" si="25"/>
        <v>0</v>
      </c>
      <c r="J82" s="497">
        <f t="shared" si="25"/>
        <v>0</v>
      </c>
      <c r="K82" s="497">
        <f t="shared" si="25"/>
        <v>10944</v>
      </c>
      <c r="L82" s="497">
        <f t="shared" si="25"/>
        <v>-57378</v>
      </c>
      <c r="M82" s="497">
        <f t="shared" si="25"/>
        <v>0</v>
      </c>
      <c r="N82" s="350">
        <f t="shared" si="25"/>
        <v>0</v>
      </c>
    </row>
    <row r="83" spans="1:14" ht="13.5" thickTop="1">
      <c r="A83" s="149" t="s">
        <v>232</v>
      </c>
      <c r="B83" s="489">
        <f aca="true" t="shared" si="26" ref="B83:B88">D18</f>
        <v>549405</v>
      </c>
      <c r="C83" s="490">
        <f aca="true" t="shared" si="27" ref="C83:C88">B83-D83-E83-F83-G83-H83-I83-J83-K83-L83-M83</f>
        <v>-40</v>
      </c>
      <c r="D83" s="491">
        <v>0</v>
      </c>
      <c r="E83" s="498">
        <v>549445</v>
      </c>
      <c r="F83" s="492">
        <v>0</v>
      </c>
      <c r="G83" s="491"/>
      <c r="H83" s="498"/>
      <c r="I83" s="492"/>
      <c r="J83" s="492"/>
      <c r="K83" s="492"/>
      <c r="L83" s="492"/>
      <c r="M83" s="492"/>
      <c r="N83" s="349"/>
    </row>
    <row r="84" spans="1:14" ht="12.75">
      <c r="A84" s="149" t="s">
        <v>189</v>
      </c>
      <c r="B84" s="489">
        <f t="shared" si="26"/>
        <v>-20000</v>
      </c>
      <c r="C84" s="490">
        <f t="shared" si="27"/>
        <v>0</v>
      </c>
      <c r="D84" s="491">
        <v>-20000</v>
      </c>
      <c r="E84" s="498">
        <v>0</v>
      </c>
      <c r="F84" s="492">
        <v>0</v>
      </c>
      <c r="G84" s="491"/>
      <c r="H84" s="498">
        <v>0</v>
      </c>
      <c r="I84" s="492"/>
      <c r="J84" s="492"/>
      <c r="K84" s="492"/>
      <c r="L84" s="492"/>
      <c r="M84" s="492"/>
      <c r="N84" s="349"/>
    </row>
    <row r="85" spans="1:14" ht="12.75">
      <c r="A85" s="149" t="s">
        <v>191</v>
      </c>
      <c r="B85" s="489">
        <f t="shared" si="26"/>
        <v>49896</v>
      </c>
      <c r="C85" s="490">
        <f t="shared" si="27"/>
        <v>0</v>
      </c>
      <c r="D85" s="491">
        <v>0</v>
      </c>
      <c r="E85" s="498">
        <v>0</v>
      </c>
      <c r="F85" s="492">
        <v>0</v>
      </c>
      <c r="G85" s="491"/>
      <c r="H85" s="498"/>
      <c r="I85" s="492"/>
      <c r="J85" s="492">
        <v>0</v>
      </c>
      <c r="K85" s="492">
        <v>49896</v>
      </c>
      <c r="L85" s="492">
        <v>0</v>
      </c>
      <c r="M85" s="492"/>
      <c r="N85" s="349"/>
    </row>
    <row r="86" spans="1:14" ht="12.75">
      <c r="A86" s="149" t="s">
        <v>193</v>
      </c>
      <c r="B86" s="489">
        <f t="shared" si="26"/>
        <v>-5000</v>
      </c>
      <c r="C86" s="490">
        <f t="shared" si="27"/>
        <v>0</v>
      </c>
      <c r="D86" s="491">
        <v>0</v>
      </c>
      <c r="E86" s="498">
        <v>0</v>
      </c>
      <c r="F86" s="492"/>
      <c r="G86" s="491"/>
      <c r="H86" s="498"/>
      <c r="I86" s="492"/>
      <c r="J86" s="492"/>
      <c r="K86" s="492"/>
      <c r="L86" s="492">
        <v>-5000</v>
      </c>
      <c r="M86" s="492"/>
      <c r="N86" s="349"/>
    </row>
    <row r="87" spans="1:14" ht="12.75">
      <c r="A87" s="149" t="s">
        <v>195</v>
      </c>
      <c r="B87" s="489">
        <f t="shared" si="26"/>
        <v>108022</v>
      </c>
      <c r="C87" s="490">
        <f t="shared" si="27"/>
        <v>22</v>
      </c>
      <c r="D87" s="491">
        <v>0</v>
      </c>
      <c r="E87" s="498">
        <v>0</v>
      </c>
      <c r="F87" s="492">
        <v>0</v>
      </c>
      <c r="G87" s="491"/>
      <c r="H87" s="498"/>
      <c r="I87" s="492"/>
      <c r="J87" s="492"/>
      <c r="K87" s="492"/>
      <c r="L87" s="492">
        <v>108000</v>
      </c>
      <c r="M87" s="492"/>
      <c r="N87" s="349"/>
    </row>
    <row r="88" spans="1:14" ht="12.75">
      <c r="A88" s="149" t="s">
        <v>233</v>
      </c>
      <c r="B88" s="489">
        <f t="shared" si="26"/>
        <v>40716</v>
      </c>
      <c r="C88" s="490">
        <f t="shared" si="27"/>
        <v>0</v>
      </c>
      <c r="D88" s="491">
        <v>0</v>
      </c>
      <c r="E88" s="498">
        <v>0</v>
      </c>
      <c r="F88" s="492">
        <v>0</v>
      </c>
      <c r="G88" s="491"/>
      <c r="H88" s="498">
        <v>50000</v>
      </c>
      <c r="I88" s="492"/>
      <c r="J88" s="492">
        <v>-9284</v>
      </c>
      <c r="K88" s="492"/>
      <c r="L88" s="492"/>
      <c r="M88" s="492"/>
      <c r="N88" s="349"/>
    </row>
    <row r="89" spans="1:14" ht="13.5" thickBot="1">
      <c r="A89" s="159" t="s">
        <v>234</v>
      </c>
      <c r="B89" s="493">
        <f aca="true" t="shared" si="28" ref="B89:N89">SUM(B83:B88)</f>
        <v>723039</v>
      </c>
      <c r="C89" s="494">
        <f t="shared" si="28"/>
        <v>-18</v>
      </c>
      <c r="D89" s="495">
        <f t="shared" si="28"/>
        <v>-20000</v>
      </c>
      <c r="E89" s="496">
        <f t="shared" si="28"/>
        <v>549445</v>
      </c>
      <c r="F89" s="497">
        <f t="shared" si="28"/>
        <v>0</v>
      </c>
      <c r="G89" s="495">
        <f t="shared" si="28"/>
        <v>0</v>
      </c>
      <c r="H89" s="496">
        <f t="shared" si="28"/>
        <v>50000</v>
      </c>
      <c r="I89" s="497">
        <f t="shared" si="28"/>
        <v>0</v>
      </c>
      <c r="J89" s="497">
        <f t="shared" si="28"/>
        <v>-9284</v>
      </c>
      <c r="K89" s="497">
        <f t="shared" si="28"/>
        <v>49896</v>
      </c>
      <c r="L89" s="497">
        <f t="shared" si="28"/>
        <v>103000</v>
      </c>
      <c r="M89" s="497">
        <f t="shared" si="28"/>
        <v>0</v>
      </c>
      <c r="N89" s="350">
        <f t="shared" si="28"/>
        <v>0</v>
      </c>
    </row>
    <row r="90" spans="1:14" ht="13.5" thickTop="1">
      <c r="A90" s="334"/>
      <c r="B90" s="499"/>
      <c r="C90" s="500"/>
      <c r="D90" s="501">
        <f>D25</f>
        <v>0</v>
      </c>
      <c r="E90" s="502"/>
      <c r="F90" s="503"/>
      <c r="G90" s="501"/>
      <c r="H90" s="502"/>
      <c r="I90" s="503"/>
      <c r="J90" s="503"/>
      <c r="K90" s="503"/>
      <c r="L90" s="503"/>
      <c r="M90" s="503"/>
      <c r="N90" s="351"/>
    </row>
    <row r="91" spans="1:14" ht="12.75">
      <c r="A91" s="334"/>
      <c r="B91" s="499"/>
      <c r="C91" s="500"/>
      <c r="D91" s="501"/>
      <c r="E91" s="502"/>
      <c r="F91" s="503"/>
      <c r="G91" s="501"/>
      <c r="H91" s="502"/>
      <c r="I91" s="503"/>
      <c r="J91" s="503"/>
      <c r="K91" s="503"/>
      <c r="L91" s="503"/>
      <c r="M91" s="503"/>
      <c r="N91" s="351"/>
    </row>
    <row r="92" spans="1:14" ht="13.5" thickBot="1">
      <c r="A92" s="160" t="s">
        <v>273</v>
      </c>
      <c r="B92" s="504">
        <f aca="true" t="shared" si="29" ref="B92:N92">SUM(B89,B82,B77,B73)</f>
        <v>1230159</v>
      </c>
      <c r="C92" s="505">
        <f t="shared" si="29"/>
        <v>-61</v>
      </c>
      <c r="D92" s="506">
        <f t="shared" si="29"/>
        <v>-20000</v>
      </c>
      <c r="E92" s="504">
        <f t="shared" si="29"/>
        <v>549445</v>
      </c>
      <c r="F92" s="507">
        <f t="shared" si="29"/>
        <v>106984</v>
      </c>
      <c r="G92" s="506">
        <f t="shared" si="29"/>
        <v>90000</v>
      </c>
      <c r="H92" s="504">
        <f t="shared" si="29"/>
        <v>82319</v>
      </c>
      <c r="I92" s="507">
        <f t="shared" si="29"/>
        <v>131000</v>
      </c>
      <c r="J92" s="507">
        <f t="shared" si="29"/>
        <v>-9284</v>
      </c>
      <c r="K92" s="507">
        <f t="shared" si="29"/>
        <v>99756</v>
      </c>
      <c r="L92" s="507">
        <f t="shared" si="29"/>
        <v>0</v>
      </c>
      <c r="M92" s="507">
        <f t="shared" si="29"/>
        <v>200000</v>
      </c>
      <c r="N92" s="484">
        <f t="shared" si="29"/>
        <v>0</v>
      </c>
    </row>
    <row r="93" spans="1:14" ht="12.75">
      <c r="A93" s="334"/>
      <c r="B93" s="131"/>
      <c r="C93" s="336"/>
      <c r="D93" s="337"/>
      <c r="E93" s="343"/>
      <c r="F93" s="337"/>
      <c r="G93" s="337"/>
      <c r="H93" s="337"/>
      <c r="I93" s="337"/>
      <c r="J93" s="337"/>
      <c r="K93" s="337"/>
      <c r="L93" s="337"/>
      <c r="M93" s="337"/>
      <c r="N93" s="345"/>
    </row>
    <row r="94" spans="1:14" ht="13.5" thickBot="1">
      <c r="A94" s="339"/>
      <c r="B94" s="340"/>
      <c r="C94" s="341"/>
      <c r="D94" s="346"/>
      <c r="E94" s="347"/>
      <c r="F94" s="346"/>
      <c r="G94" s="346"/>
      <c r="H94" s="346"/>
      <c r="I94" s="346"/>
      <c r="J94" s="346"/>
      <c r="K94" s="346"/>
      <c r="L94" s="346"/>
      <c r="M94" s="346"/>
      <c r="N94" s="348"/>
    </row>
  </sheetData>
  <sheetProtection selectLockedCells="1"/>
  <mergeCells count="1">
    <mergeCell ref="D69:J69"/>
  </mergeCells>
  <printOptions/>
  <pageMargins left="0.15748031496062992" right="0.15748031496062992" top="0.1968503937007874" bottom="0.1968503937007874" header="0.11811023622047245" footer="0.11811023622047245"/>
  <pageSetup horizontalDpi="600" verticalDpi="600" orientation="portrait" paperSize="8" scale="70" r:id="rId3"/>
  <headerFooter alignWithMargins="0">
    <oddHeader>&amp;R&amp;"Arial,Bold"&amp;12Appendix A</oddHeader>
  </headerFooter>
  <legacyDrawing r:id="rId2"/>
</worksheet>
</file>

<file path=xl/worksheets/sheet11.xml><?xml version="1.0" encoding="utf-8"?>
<worksheet xmlns="http://schemas.openxmlformats.org/spreadsheetml/2006/main" xmlns:r="http://schemas.openxmlformats.org/officeDocument/2006/relationships">
  <sheetPr>
    <tabColor indexed="42"/>
    <pageSetUpPr fitToPage="1"/>
  </sheetPr>
  <dimension ref="A1:N95"/>
  <sheetViews>
    <sheetView showGridLines="0" showZeros="0" tabSelected="1" showOutlineSymbols="0" zoomScale="95" zoomScaleNormal="95" workbookViewId="0" topLeftCell="A1">
      <pane ySplit="4" topLeftCell="BM5" activePane="bottomLeft" state="frozen"/>
      <selection pane="topLeft" activeCell="A1" sqref="A1"/>
      <selection pane="bottomLeft" activeCell="O9" sqref="O9"/>
    </sheetView>
  </sheetViews>
  <sheetFormatPr defaultColWidth="9.140625" defaultRowHeight="12.75"/>
  <cols>
    <col min="1" max="1" width="40.28125" style="181" customWidth="1"/>
    <col min="2" max="2" width="11.57421875" style="138" hidden="1" customWidth="1"/>
    <col min="3" max="3" width="10.28125" style="181" hidden="1" customWidth="1"/>
    <col min="4" max="4" width="10.421875" style="138" hidden="1" customWidth="1"/>
    <col min="5" max="5" width="12.00390625" style="181" customWidth="1"/>
    <col min="6" max="6" width="11.28125" style="138" customWidth="1"/>
    <col min="7" max="7" width="10.00390625" style="138" customWidth="1"/>
    <col min="8" max="8" width="9.8515625" style="138" customWidth="1"/>
    <col min="9" max="9" width="10.7109375" style="138" customWidth="1"/>
    <col min="10" max="10" width="11.7109375" style="138" customWidth="1"/>
    <col min="11" max="11" width="10.00390625" style="138" customWidth="1"/>
    <col min="12" max="12" width="10.140625" style="138" customWidth="1"/>
    <col min="13" max="13" width="10.8515625" style="138" customWidth="1"/>
    <col min="14" max="14" width="11.28125" style="138" customWidth="1"/>
    <col min="15" max="16384" width="9.140625" style="138" customWidth="1"/>
  </cols>
  <sheetData>
    <row r="1" spans="1:5" s="131" customFormat="1" ht="20.25" customHeight="1">
      <c r="A1" s="129"/>
      <c r="B1" s="130"/>
      <c r="C1" s="132"/>
      <c r="E1" s="132"/>
    </row>
    <row r="2" spans="1:5" s="131" customFormat="1" ht="12" customHeight="1" thickBot="1">
      <c r="A2" s="133"/>
      <c r="C2" s="133"/>
      <c r="E2" s="133"/>
    </row>
    <row r="3" spans="1:14" ht="53.25" customHeight="1" thickBot="1">
      <c r="A3" s="134" t="s">
        <v>301</v>
      </c>
      <c r="B3" s="135" t="s">
        <v>218</v>
      </c>
      <c r="C3" s="136" t="s">
        <v>270</v>
      </c>
      <c r="D3" s="371" t="s">
        <v>219</v>
      </c>
      <c r="E3" s="136" t="s">
        <v>220</v>
      </c>
      <c r="F3" s="136" t="s">
        <v>46</v>
      </c>
      <c r="G3" s="136" t="s">
        <v>47</v>
      </c>
      <c r="H3" s="136" t="s">
        <v>221</v>
      </c>
      <c r="I3" s="136" t="s">
        <v>302</v>
      </c>
      <c r="J3" s="136" t="s">
        <v>303</v>
      </c>
      <c r="K3" s="137" t="s">
        <v>222</v>
      </c>
      <c r="L3" s="137" t="s">
        <v>223</v>
      </c>
      <c r="M3" s="137" t="s">
        <v>313</v>
      </c>
      <c r="N3" s="137" t="s">
        <v>316</v>
      </c>
    </row>
    <row r="4" spans="1:14" ht="15.75" customHeight="1">
      <c r="A4" s="139"/>
      <c r="B4" s="140" t="s">
        <v>224</v>
      </c>
      <c r="C4" s="140" t="s">
        <v>224</v>
      </c>
      <c r="D4" s="140" t="s">
        <v>224</v>
      </c>
      <c r="E4" s="140" t="s">
        <v>224</v>
      </c>
      <c r="F4" s="141" t="s">
        <v>224</v>
      </c>
      <c r="G4" s="140" t="s">
        <v>224</v>
      </c>
      <c r="H4" s="142" t="s">
        <v>224</v>
      </c>
      <c r="I4" s="140" t="s">
        <v>225</v>
      </c>
      <c r="J4" s="140" t="s">
        <v>224</v>
      </c>
      <c r="K4" s="140" t="s">
        <v>224</v>
      </c>
      <c r="L4" s="396" t="s">
        <v>224</v>
      </c>
      <c r="M4" s="396" t="s">
        <v>224</v>
      </c>
      <c r="N4" s="396" t="s">
        <v>224</v>
      </c>
    </row>
    <row r="5" spans="1:14" ht="12.75">
      <c r="A5" s="143" t="s">
        <v>226</v>
      </c>
      <c r="B5" s="144"/>
      <c r="C5" s="146"/>
      <c r="D5" s="145"/>
      <c r="E5" s="146"/>
      <c r="F5" s="145"/>
      <c r="G5" s="144"/>
      <c r="H5" s="145"/>
      <c r="I5" s="144"/>
      <c r="J5" s="145"/>
      <c r="K5" s="144"/>
      <c r="L5" s="147"/>
      <c r="M5" s="147"/>
      <c r="N5" s="147"/>
    </row>
    <row r="6" spans="1:14" ht="12.75">
      <c r="A6" s="148"/>
      <c r="B6" s="144"/>
      <c r="C6" s="146"/>
      <c r="D6" s="145"/>
      <c r="E6" s="146"/>
      <c r="F6" s="145"/>
      <c r="G6" s="144"/>
      <c r="H6" s="145"/>
      <c r="I6" s="144"/>
      <c r="J6" s="145"/>
      <c r="K6" s="144"/>
      <c r="L6" s="147"/>
      <c r="M6" s="147"/>
      <c r="N6" s="147"/>
    </row>
    <row r="7" spans="1:14" ht="12.75">
      <c r="A7" s="149" t="s">
        <v>227</v>
      </c>
      <c r="B7" s="150">
        <v>1525465</v>
      </c>
      <c r="C7" s="150">
        <v>1425786</v>
      </c>
      <c r="D7" s="151">
        <f>E7-C7</f>
        <v>12402</v>
      </c>
      <c r="E7" s="150">
        <v>1438188</v>
      </c>
      <c r="F7" s="151">
        <v>724825.64</v>
      </c>
      <c r="G7" s="150">
        <v>-195102.75</v>
      </c>
      <c r="H7" s="151">
        <f>F7+G7</f>
        <v>529722.89</v>
      </c>
      <c r="I7" s="152">
        <f aca="true" t="shared" si="0" ref="I7:I24">(H7/E7)*100%</f>
        <v>0.36832659568846354</v>
      </c>
      <c r="J7" s="151">
        <f>E7</f>
        <v>1438188</v>
      </c>
      <c r="K7" s="150">
        <f>J7-E7</f>
        <v>0</v>
      </c>
      <c r="L7" s="153"/>
      <c r="M7" s="153"/>
      <c r="N7" s="153">
        <f>K7-M7</f>
        <v>0</v>
      </c>
    </row>
    <row r="8" spans="1:14" ht="13.5" thickBot="1">
      <c r="A8" s="154" t="s">
        <v>198</v>
      </c>
      <c r="B8" s="155">
        <f aca="true" t="shared" si="1" ref="B8:H8">SUM(B7)</f>
        <v>1525465</v>
      </c>
      <c r="C8" s="155">
        <f t="shared" si="1"/>
        <v>1425786</v>
      </c>
      <c r="D8" s="156">
        <f t="shared" si="1"/>
        <v>12402</v>
      </c>
      <c r="E8" s="155">
        <f t="shared" si="1"/>
        <v>1438188</v>
      </c>
      <c r="F8" s="156">
        <f t="shared" si="1"/>
        <v>724825.64</v>
      </c>
      <c r="G8" s="155">
        <f t="shared" si="1"/>
        <v>-195102.75</v>
      </c>
      <c r="H8" s="156">
        <f t="shared" si="1"/>
        <v>529722.89</v>
      </c>
      <c r="I8" s="157">
        <f t="shared" si="0"/>
        <v>0.36832659568846354</v>
      </c>
      <c r="J8" s="156">
        <f>SUM(J7)</f>
        <v>1438188</v>
      </c>
      <c r="K8" s="155">
        <f>SUM(K7)</f>
        <v>0</v>
      </c>
      <c r="L8" s="158">
        <f>SUM(L7)</f>
        <v>0</v>
      </c>
      <c r="M8" s="158">
        <f>SUM(M7)</f>
        <v>0</v>
      </c>
      <c r="N8" s="158">
        <f>SUM(N7)</f>
        <v>0</v>
      </c>
    </row>
    <row r="9" spans="1:14" ht="13.5" thickTop="1">
      <c r="A9" s="149" t="s">
        <v>173</v>
      </c>
      <c r="B9" s="150">
        <v>1038690</v>
      </c>
      <c r="C9" s="150">
        <v>1063889</v>
      </c>
      <c r="D9" s="151">
        <f>E9-C9</f>
        <v>262569</v>
      </c>
      <c r="E9" s="150">
        <v>1326458</v>
      </c>
      <c r="F9" s="151">
        <v>1723537.68</v>
      </c>
      <c r="G9" s="150">
        <v>-940667.01</v>
      </c>
      <c r="H9" s="151">
        <f>F9+G9</f>
        <v>782870.6699999999</v>
      </c>
      <c r="I9" s="152">
        <f t="shared" si="0"/>
        <v>0.5901963499786649</v>
      </c>
      <c r="J9" s="151">
        <f>E9+K9</f>
        <v>1322458</v>
      </c>
      <c r="K9" s="150">
        <v>-4000</v>
      </c>
      <c r="L9" s="153">
        <v>-4000</v>
      </c>
      <c r="M9" s="153">
        <v>0</v>
      </c>
      <c r="N9" s="153">
        <f>K9-M9</f>
        <v>-4000</v>
      </c>
    </row>
    <row r="10" spans="1:14" ht="12.75">
      <c r="A10" s="149" t="s">
        <v>228</v>
      </c>
      <c r="B10" s="150">
        <v>7151509</v>
      </c>
      <c r="C10" s="150">
        <v>3300516</v>
      </c>
      <c r="D10" s="151">
        <f>E10-C10</f>
        <v>96294</v>
      </c>
      <c r="E10" s="150">
        <v>3396810</v>
      </c>
      <c r="F10" s="151">
        <v>2358736.15</v>
      </c>
      <c r="G10" s="150">
        <v>-864535.83</v>
      </c>
      <c r="H10" s="151">
        <f>F10+G10</f>
        <v>1494200.3199999998</v>
      </c>
      <c r="I10" s="152">
        <f t="shared" si="0"/>
        <v>0.43988339648081576</v>
      </c>
      <c r="J10" s="150">
        <f>E10+K10</f>
        <v>3396810</v>
      </c>
      <c r="K10" s="150">
        <v>0</v>
      </c>
      <c r="L10" s="153">
        <v>0</v>
      </c>
      <c r="M10" s="153">
        <v>0</v>
      </c>
      <c r="N10" s="153">
        <f>K10-M10</f>
        <v>0</v>
      </c>
    </row>
    <row r="11" spans="1:14" ht="12.75">
      <c r="A11" s="149" t="s">
        <v>229</v>
      </c>
      <c r="B11" s="150">
        <v>-3733444</v>
      </c>
      <c r="C11" s="150">
        <v>-3674158</v>
      </c>
      <c r="D11" s="151">
        <f>E11-C11</f>
        <v>27974</v>
      </c>
      <c r="E11" s="150">
        <v>-3646184</v>
      </c>
      <c r="F11" s="151">
        <v>2129256.98</v>
      </c>
      <c r="G11" s="150">
        <v>-5332990.13</v>
      </c>
      <c r="H11" s="151">
        <f>F11+G11</f>
        <v>-3203733.15</v>
      </c>
      <c r="I11" s="152">
        <f t="shared" si="0"/>
        <v>0.8786537240029576</v>
      </c>
      <c r="J11" s="150">
        <f>E11+K11</f>
        <v>-4170184</v>
      </c>
      <c r="K11" s="150">
        <v>-524000</v>
      </c>
      <c r="L11" s="153">
        <v>-6000</v>
      </c>
      <c r="M11" s="153">
        <v>0</v>
      </c>
      <c r="N11" s="153">
        <f>K11-M11</f>
        <v>-524000</v>
      </c>
    </row>
    <row r="12" spans="1:14" ht="13.5" thickBot="1">
      <c r="A12" s="154" t="s">
        <v>199</v>
      </c>
      <c r="B12" s="155">
        <f aca="true" t="shared" si="2" ref="B12:H12">SUM(B9:B11)</f>
        <v>4456755</v>
      </c>
      <c r="C12" s="155">
        <f t="shared" si="2"/>
        <v>690247</v>
      </c>
      <c r="D12" s="156">
        <f t="shared" si="2"/>
        <v>386837</v>
      </c>
      <c r="E12" s="155">
        <f t="shared" si="2"/>
        <v>1077084</v>
      </c>
      <c r="F12" s="156">
        <f t="shared" si="2"/>
        <v>6211530.8100000005</v>
      </c>
      <c r="G12" s="155">
        <f t="shared" si="2"/>
        <v>-7138192.97</v>
      </c>
      <c r="H12" s="156">
        <f t="shared" si="2"/>
        <v>-926662.1600000001</v>
      </c>
      <c r="I12" s="157">
        <f t="shared" si="0"/>
        <v>-0.8603434458222387</v>
      </c>
      <c r="J12" s="156">
        <f>SUM(J9:J11)</f>
        <v>549084</v>
      </c>
      <c r="K12" s="155">
        <f>SUM(K9:K11)</f>
        <v>-528000</v>
      </c>
      <c r="L12" s="158">
        <f>SUM(L9:L11)</f>
        <v>-10000</v>
      </c>
      <c r="M12" s="158">
        <f>SUM(M9:M11)</f>
        <v>0</v>
      </c>
      <c r="N12" s="158">
        <f>SUM(N9:N11)</f>
        <v>-528000</v>
      </c>
    </row>
    <row r="13" spans="1:14" ht="13.5" thickTop="1">
      <c r="A13" s="149" t="s">
        <v>179</v>
      </c>
      <c r="B13" s="150">
        <v>1637934</v>
      </c>
      <c r="C13" s="150">
        <v>1639446</v>
      </c>
      <c r="D13" s="151">
        <f>E13-C13</f>
        <v>131995</v>
      </c>
      <c r="E13" s="150">
        <v>1771441</v>
      </c>
      <c r="F13" s="151">
        <v>1658692.44</v>
      </c>
      <c r="G13" s="150">
        <v>-1017836.12</v>
      </c>
      <c r="H13" s="151">
        <f>F13+G13</f>
        <v>640856.32</v>
      </c>
      <c r="I13" s="152">
        <f t="shared" si="0"/>
        <v>0.36177119079890324</v>
      </c>
      <c r="J13" s="150">
        <f>E13+K13</f>
        <v>1771441</v>
      </c>
      <c r="K13" s="150">
        <v>0</v>
      </c>
      <c r="L13" s="153"/>
      <c r="M13" s="153"/>
      <c r="N13" s="153">
        <f>K13-M13</f>
        <v>0</v>
      </c>
    </row>
    <row r="14" spans="1:14" ht="12.75">
      <c r="A14" s="149" t="s">
        <v>230</v>
      </c>
      <c r="B14" s="150">
        <v>3357132</v>
      </c>
      <c r="C14" s="150">
        <v>3748323</v>
      </c>
      <c r="D14" s="151">
        <f>E14-C14</f>
        <v>22320</v>
      </c>
      <c r="E14" s="150">
        <v>3770643</v>
      </c>
      <c r="F14" s="151">
        <v>2763986.37</v>
      </c>
      <c r="G14" s="150">
        <v>-720523.58</v>
      </c>
      <c r="H14" s="151">
        <f>F14+G14</f>
        <v>2043462.79</v>
      </c>
      <c r="I14" s="152">
        <f t="shared" si="0"/>
        <v>0.5419401385917468</v>
      </c>
      <c r="J14" s="150">
        <f>E14+K14</f>
        <v>3781643</v>
      </c>
      <c r="K14" s="150">
        <v>11000</v>
      </c>
      <c r="L14" s="153">
        <v>11000</v>
      </c>
      <c r="M14" s="153"/>
      <c r="N14" s="153">
        <f>K14-M14</f>
        <v>11000</v>
      </c>
    </row>
    <row r="15" spans="1:14" ht="12.75">
      <c r="A15" s="149" t="s">
        <v>183</v>
      </c>
      <c r="B15" s="150">
        <v>-1112743</v>
      </c>
      <c r="C15" s="150">
        <v>-906947</v>
      </c>
      <c r="D15" s="151">
        <f>E15-C15</f>
        <v>10944</v>
      </c>
      <c r="E15" s="150">
        <v>-896003</v>
      </c>
      <c r="F15" s="151">
        <v>11115000</v>
      </c>
      <c r="G15" s="150">
        <v>-11150000</v>
      </c>
      <c r="H15" s="151">
        <f>F15+G15</f>
        <v>-35000</v>
      </c>
      <c r="I15" s="152">
        <f t="shared" si="0"/>
        <v>0.03906236921081738</v>
      </c>
      <c r="J15" s="150">
        <f>E15+K15</f>
        <v>-1246003</v>
      </c>
      <c r="K15" s="150">
        <v>-350000</v>
      </c>
      <c r="L15" s="153">
        <v>-90000</v>
      </c>
      <c r="M15" s="153">
        <v>-114000</v>
      </c>
      <c r="N15" s="153">
        <f>K15-M15</f>
        <v>-236000</v>
      </c>
    </row>
    <row r="16" spans="1:14" ht="12.75">
      <c r="A16" s="149" t="s">
        <v>231</v>
      </c>
      <c r="B16" s="150">
        <v>0</v>
      </c>
      <c r="C16" s="150">
        <v>3924140</v>
      </c>
      <c r="D16" s="151">
        <f>E16-C16</f>
        <v>-57378</v>
      </c>
      <c r="E16" s="150">
        <v>3866762</v>
      </c>
      <c r="F16" s="151">
        <v>2077599.3</v>
      </c>
      <c r="G16" s="150">
        <v>-192035.74</v>
      </c>
      <c r="H16" s="151">
        <f>F16+G16</f>
        <v>1885563.56</v>
      </c>
      <c r="I16" s="152">
        <f t="shared" si="0"/>
        <v>0.4876337255822831</v>
      </c>
      <c r="J16" s="150">
        <f>E16+K16</f>
        <v>3715762</v>
      </c>
      <c r="K16" s="150">
        <v>-151000</v>
      </c>
      <c r="L16" s="153">
        <v>-151000</v>
      </c>
      <c r="M16" s="153"/>
      <c r="N16" s="153">
        <f>K16-M16</f>
        <v>-151000</v>
      </c>
    </row>
    <row r="17" spans="1:14" ht="13.5" thickBot="1">
      <c r="A17" s="154" t="s">
        <v>200</v>
      </c>
      <c r="B17" s="155">
        <f aca="true" t="shared" si="3" ref="B17:H17">SUM(B13:B16)</f>
        <v>3882323</v>
      </c>
      <c r="C17" s="155">
        <f t="shared" si="3"/>
        <v>8404962</v>
      </c>
      <c r="D17" s="156">
        <f t="shared" si="3"/>
        <v>107881</v>
      </c>
      <c r="E17" s="155">
        <f t="shared" si="3"/>
        <v>8512843</v>
      </c>
      <c r="F17" s="156">
        <f t="shared" si="3"/>
        <v>17615278.11</v>
      </c>
      <c r="G17" s="155">
        <f t="shared" si="3"/>
        <v>-13080395.44</v>
      </c>
      <c r="H17" s="156">
        <f t="shared" si="3"/>
        <v>4534882.67</v>
      </c>
      <c r="I17" s="157">
        <f t="shared" si="0"/>
        <v>0.5327107136828436</v>
      </c>
      <c r="J17" s="156">
        <f>SUM(J13:J16)</f>
        <v>8022843</v>
      </c>
      <c r="K17" s="155">
        <f>SUM(K13:K16)</f>
        <v>-490000</v>
      </c>
      <c r="L17" s="158">
        <f>SUM(L13:L16)</f>
        <v>-230000</v>
      </c>
      <c r="M17" s="158">
        <f>SUM(M13:M16)</f>
        <v>-114000</v>
      </c>
      <c r="N17" s="158">
        <f>SUM(N13:N16)</f>
        <v>-376000</v>
      </c>
    </row>
    <row r="18" spans="1:14" ht="13.5" thickTop="1">
      <c r="A18" s="149" t="s">
        <v>232</v>
      </c>
      <c r="B18" s="150">
        <v>375639</v>
      </c>
      <c r="C18" s="150">
        <v>376336</v>
      </c>
      <c r="D18" s="151">
        <f aca="true" t="shared" si="4" ref="D18:D23">E18-C18</f>
        <v>549405</v>
      </c>
      <c r="E18" s="150">
        <v>925741</v>
      </c>
      <c r="F18" s="151">
        <v>248734.64</v>
      </c>
      <c r="G18" s="150">
        <v>0</v>
      </c>
      <c r="H18" s="151">
        <f aca="true" t="shared" si="5" ref="H18:H23">F18+G18</f>
        <v>248734.64</v>
      </c>
      <c r="I18" s="152">
        <f t="shared" si="0"/>
        <v>0.2686870733822959</v>
      </c>
      <c r="J18" s="150">
        <f aca="true" t="shared" si="6" ref="J18:J23">E18+K18</f>
        <v>925741</v>
      </c>
      <c r="K18" s="150">
        <v>0</v>
      </c>
      <c r="L18" s="153"/>
      <c r="M18" s="153"/>
      <c r="N18" s="153">
        <f aca="true" t="shared" si="7" ref="N18:N23">K18-M18</f>
        <v>0</v>
      </c>
    </row>
    <row r="19" spans="1:14" ht="12.75">
      <c r="A19" s="149" t="s">
        <v>189</v>
      </c>
      <c r="B19" s="150">
        <v>3533195</v>
      </c>
      <c r="C19" s="150">
        <v>3824285</v>
      </c>
      <c r="D19" s="151">
        <f t="shared" si="4"/>
        <v>-20000</v>
      </c>
      <c r="E19" s="150">
        <v>3804285</v>
      </c>
      <c r="F19" s="151">
        <v>1700353.96</v>
      </c>
      <c r="G19" s="150">
        <v>-58537.47</v>
      </c>
      <c r="H19" s="151">
        <f t="shared" si="5"/>
        <v>1641816.49</v>
      </c>
      <c r="I19" s="152">
        <f t="shared" si="0"/>
        <v>0.4315703187326922</v>
      </c>
      <c r="J19" s="150">
        <f t="shared" si="6"/>
        <v>3804285</v>
      </c>
      <c r="K19" s="150">
        <v>0</v>
      </c>
      <c r="L19" s="153"/>
      <c r="M19" s="153"/>
      <c r="N19" s="153">
        <f t="shared" si="7"/>
        <v>0</v>
      </c>
    </row>
    <row r="20" spans="1:14" ht="12.75">
      <c r="A20" s="149" t="s">
        <v>191</v>
      </c>
      <c r="B20" s="150">
        <v>2535929</v>
      </c>
      <c r="C20" s="150">
        <v>2734909</v>
      </c>
      <c r="D20" s="151">
        <f t="shared" si="4"/>
        <v>49896</v>
      </c>
      <c r="E20" s="150">
        <v>2784805</v>
      </c>
      <c r="F20" s="151">
        <v>2240000</v>
      </c>
      <c r="G20" s="150">
        <v>-604000</v>
      </c>
      <c r="H20" s="151">
        <f t="shared" si="5"/>
        <v>1636000</v>
      </c>
      <c r="I20" s="152">
        <f t="shared" si="0"/>
        <v>0.5874738087586024</v>
      </c>
      <c r="J20" s="150">
        <f t="shared" si="6"/>
        <v>2906805</v>
      </c>
      <c r="K20" s="150">
        <v>122000</v>
      </c>
      <c r="L20" s="153">
        <v>-108000</v>
      </c>
      <c r="M20" s="153">
        <v>226000</v>
      </c>
      <c r="N20" s="153">
        <f t="shared" si="7"/>
        <v>-104000</v>
      </c>
    </row>
    <row r="21" spans="1:14" ht="12.75">
      <c r="A21" s="149" t="s">
        <v>193</v>
      </c>
      <c r="B21" s="150">
        <v>2208782</v>
      </c>
      <c r="C21" s="150">
        <v>2190837</v>
      </c>
      <c r="D21" s="151">
        <f t="shared" si="4"/>
        <v>-5000</v>
      </c>
      <c r="E21" s="150">
        <v>2185837</v>
      </c>
      <c r="F21" s="151">
        <v>1090523.65</v>
      </c>
      <c r="G21" s="150">
        <v>-94000.27</v>
      </c>
      <c r="H21" s="151">
        <f t="shared" si="5"/>
        <v>996523.3799999999</v>
      </c>
      <c r="I21" s="152">
        <f t="shared" si="0"/>
        <v>0.4559001334500239</v>
      </c>
      <c r="J21" s="150">
        <f t="shared" si="6"/>
        <v>2149837</v>
      </c>
      <c r="K21" s="150">
        <v>-36000</v>
      </c>
      <c r="L21" s="153">
        <v>0</v>
      </c>
      <c r="M21" s="153">
        <v>0</v>
      </c>
      <c r="N21" s="153">
        <f t="shared" si="7"/>
        <v>-36000</v>
      </c>
    </row>
    <row r="22" spans="1:14" ht="12.75">
      <c r="A22" s="149" t="s">
        <v>195</v>
      </c>
      <c r="B22" s="150">
        <v>1078284</v>
      </c>
      <c r="C22" s="150">
        <v>1449221</v>
      </c>
      <c r="D22" s="151">
        <f t="shared" si="4"/>
        <v>108022</v>
      </c>
      <c r="E22" s="150">
        <v>1557243</v>
      </c>
      <c r="F22" s="151">
        <v>1287325.06</v>
      </c>
      <c r="G22" s="150">
        <v>-382098.1</v>
      </c>
      <c r="H22" s="151">
        <f t="shared" si="5"/>
        <v>905226.9600000001</v>
      </c>
      <c r="I22" s="152">
        <f t="shared" si="0"/>
        <v>0.5813010300897163</v>
      </c>
      <c r="J22" s="150">
        <f t="shared" si="6"/>
        <v>1664243</v>
      </c>
      <c r="K22" s="150">
        <v>107000</v>
      </c>
      <c r="L22" s="153">
        <v>-32000</v>
      </c>
      <c r="M22" s="153">
        <v>207000</v>
      </c>
      <c r="N22" s="153">
        <f t="shared" si="7"/>
        <v>-100000</v>
      </c>
    </row>
    <row r="23" spans="1:14" ht="12.75">
      <c r="A23" s="149" t="s">
        <v>233</v>
      </c>
      <c r="B23" s="150">
        <v>2447863</v>
      </c>
      <c r="C23" s="150">
        <v>2528583</v>
      </c>
      <c r="D23" s="151">
        <f t="shared" si="4"/>
        <v>40716</v>
      </c>
      <c r="E23" s="150">
        <v>2569299</v>
      </c>
      <c r="F23" s="151">
        <v>1426997.01</v>
      </c>
      <c r="G23" s="150">
        <v>-114074.69</v>
      </c>
      <c r="H23" s="151">
        <f t="shared" si="5"/>
        <v>1312922.32</v>
      </c>
      <c r="I23" s="152">
        <f t="shared" si="0"/>
        <v>0.5110040987833647</v>
      </c>
      <c r="J23" s="150">
        <f t="shared" si="6"/>
        <v>2649299</v>
      </c>
      <c r="K23" s="150">
        <v>80000</v>
      </c>
      <c r="L23" s="153">
        <v>0</v>
      </c>
      <c r="M23" s="153">
        <v>80000</v>
      </c>
      <c r="N23" s="153">
        <f t="shared" si="7"/>
        <v>0</v>
      </c>
    </row>
    <row r="24" spans="1:14" ht="13.5" thickBot="1">
      <c r="A24" s="159" t="s">
        <v>234</v>
      </c>
      <c r="B24" s="155">
        <f aca="true" t="shared" si="8" ref="B24:H24">SUM(B18:B23)</f>
        <v>12179692</v>
      </c>
      <c r="C24" s="155">
        <f t="shared" si="8"/>
        <v>13104171</v>
      </c>
      <c r="D24" s="156">
        <f t="shared" si="8"/>
        <v>723039</v>
      </c>
      <c r="E24" s="155">
        <f t="shared" si="8"/>
        <v>13827210</v>
      </c>
      <c r="F24" s="156">
        <f t="shared" si="8"/>
        <v>7993934.32</v>
      </c>
      <c r="G24" s="155">
        <f t="shared" si="8"/>
        <v>-1252710.5299999998</v>
      </c>
      <c r="H24" s="156">
        <f t="shared" si="8"/>
        <v>6741223.79</v>
      </c>
      <c r="I24" s="157">
        <f t="shared" si="0"/>
        <v>0.4875331892695634</v>
      </c>
      <c r="J24" s="156">
        <f>SUM(J18:J23)</f>
        <v>14100210</v>
      </c>
      <c r="K24" s="155">
        <f>SUM(K18:K23)</f>
        <v>273000</v>
      </c>
      <c r="L24" s="158">
        <f>SUM(L18:L23)</f>
        <v>-140000</v>
      </c>
      <c r="M24" s="158">
        <f>SUM(M18:M23)</f>
        <v>513000</v>
      </c>
      <c r="N24" s="158">
        <f>SUM(N18:N23)</f>
        <v>-240000</v>
      </c>
    </row>
    <row r="25" spans="1:14" ht="13.5" thickTop="1">
      <c r="A25" s="148"/>
      <c r="B25" s="150"/>
      <c r="C25" s="150"/>
      <c r="D25" s="151"/>
      <c r="E25" s="150"/>
      <c r="F25" s="151"/>
      <c r="G25" s="150"/>
      <c r="H25" s="151"/>
      <c r="I25" s="152"/>
      <c r="J25" s="151"/>
      <c r="K25" s="150"/>
      <c r="L25" s="153"/>
      <c r="M25" s="153"/>
      <c r="N25" s="153"/>
    </row>
    <row r="26" spans="1:14" s="166" customFormat="1" ht="26.25" thickBot="1">
      <c r="A26" s="160" t="s">
        <v>235</v>
      </c>
      <c r="B26" s="161">
        <f aca="true" t="shared" si="9" ref="B26:G26">B8+B12+B17+B24</f>
        <v>22044235</v>
      </c>
      <c r="C26" s="161">
        <f t="shared" si="9"/>
        <v>23625166</v>
      </c>
      <c r="D26" s="353">
        <f t="shared" si="9"/>
        <v>1230159</v>
      </c>
      <c r="E26" s="161">
        <f t="shared" si="9"/>
        <v>24855325</v>
      </c>
      <c r="F26" s="162">
        <f t="shared" si="9"/>
        <v>32545568.88</v>
      </c>
      <c r="G26" s="161">
        <f t="shared" si="9"/>
        <v>-21666401.69</v>
      </c>
      <c r="H26" s="163">
        <f>F26+G26</f>
        <v>10879167.189999998</v>
      </c>
      <c r="I26" s="164">
        <f>(H26/E26)*100%</f>
        <v>0.43769965550641554</v>
      </c>
      <c r="J26" s="162">
        <f>J8+J12+J17+J24</f>
        <v>24110325</v>
      </c>
      <c r="K26" s="161">
        <f>K8+K12+K17+K24</f>
        <v>-745000</v>
      </c>
      <c r="L26" s="165">
        <f>L8+L12+L17+L24</f>
        <v>-380000</v>
      </c>
      <c r="M26" s="165">
        <f>M8+M12+M17+M24</f>
        <v>399000</v>
      </c>
      <c r="N26" s="165">
        <f>N8+N12+N17+N24</f>
        <v>-1144000</v>
      </c>
    </row>
    <row r="27" spans="1:14" ht="12.75">
      <c r="A27" s="167"/>
      <c r="B27" s="168"/>
      <c r="C27" s="168"/>
      <c r="D27" s="169"/>
      <c r="E27" s="168"/>
      <c r="F27" s="169"/>
      <c r="G27" s="168"/>
      <c r="H27" s="169"/>
      <c r="I27" s="170"/>
      <c r="J27" s="169"/>
      <c r="K27" s="168"/>
      <c r="L27" s="153"/>
      <c r="M27" s="153"/>
      <c r="N27" s="153"/>
    </row>
    <row r="28" spans="1:14" s="166" customFormat="1" ht="13.5" thickBot="1">
      <c r="A28" s="171" t="s">
        <v>236</v>
      </c>
      <c r="B28" s="172">
        <v>-1274428</v>
      </c>
      <c r="C28" s="172">
        <v>-1263813</v>
      </c>
      <c r="D28" s="173">
        <v>0</v>
      </c>
      <c r="E28" s="172">
        <v>-1263813</v>
      </c>
      <c r="F28" s="173">
        <v>342271.91</v>
      </c>
      <c r="G28" s="172">
        <v>-79734.59</v>
      </c>
      <c r="H28" s="174">
        <f>F28+G28</f>
        <v>262537.31999999995</v>
      </c>
      <c r="I28" s="175">
        <f>(H28/E28)*100%</f>
        <v>-0.20773430879410162</v>
      </c>
      <c r="J28" s="172">
        <f>E28</f>
        <v>-1263813</v>
      </c>
      <c r="K28" s="172">
        <f>J28-E28</f>
        <v>0</v>
      </c>
      <c r="L28" s="176"/>
      <c r="M28" s="176"/>
      <c r="N28" s="176"/>
    </row>
    <row r="29" spans="1:14" ht="13.5" thickTop="1">
      <c r="A29" s="177"/>
      <c r="B29" s="168"/>
      <c r="C29" s="168"/>
      <c r="D29" s="169"/>
      <c r="E29" s="168"/>
      <c r="F29" s="169"/>
      <c r="G29" s="168"/>
      <c r="H29" s="169"/>
      <c r="I29" s="168"/>
      <c r="J29" s="169"/>
      <c r="K29" s="168"/>
      <c r="L29" s="153"/>
      <c r="M29" s="153"/>
      <c r="N29" s="153"/>
    </row>
    <row r="30" spans="1:14" ht="12.75">
      <c r="A30" s="178" t="s">
        <v>151</v>
      </c>
      <c r="B30" s="168">
        <f>SUM(B31:B38)</f>
        <v>1814973</v>
      </c>
      <c r="C30" s="168">
        <f aca="true" t="shared" si="10" ref="C30:J30">SUM(C31:C38)</f>
        <v>1895790</v>
      </c>
      <c r="D30" s="168">
        <f t="shared" si="10"/>
        <v>-200000</v>
      </c>
      <c r="E30" s="168">
        <f t="shared" si="10"/>
        <v>1695790</v>
      </c>
      <c r="F30" s="168">
        <f t="shared" si="10"/>
        <v>21630093.57</v>
      </c>
      <c r="G30" s="168">
        <f t="shared" si="10"/>
        <v>-33625844.75</v>
      </c>
      <c r="H30" s="168">
        <f t="shared" si="10"/>
        <v>-11995751.18</v>
      </c>
      <c r="I30" s="170">
        <f aca="true" t="shared" si="11" ref="I30:I40">(H30/E30)*100%</f>
        <v>-7.073842386144511</v>
      </c>
      <c r="J30" s="168">
        <f t="shared" si="10"/>
        <v>1695790</v>
      </c>
      <c r="K30" s="168">
        <f>SUM(K31:K38)</f>
        <v>0</v>
      </c>
      <c r="L30" s="471">
        <f>SUM(L31:L38)</f>
        <v>0</v>
      </c>
      <c r="M30" s="153"/>
      <c r="N30" s="153"/>
    </row>
    <row r="31" spans="1:14" ht="12.75" hidden="1">
      <c r="A31" s="179" t="s">
        <v>237</v>
      </c>
      <c r="B31" s="168">
        <v>100000</v>
      </c>
      <c r="C31" s="150">
        <v>100000</v>
      </c>
      <c r="D31" s="151">
        <f aca="true" t="shared" si="12" ref="D31:D38">E31-C31</f>
        <v>0</v>
      </c>
      <c r="E31" s="150">
        <v>100000</v>
      </c>
      <c r="F31" s="169">
        <v>21060710.84</v>
      </c>
      <c r="G31" s="168">
        <v>-31673180.75</v>
      </c>
      <c r="H31" s="169">
        <f aca="true" t="shared" si="13" ref="H31:H49">F31+G31</f>
        <v>-10612469.91</v>
      </c>
      <c r="I31" s="170">
        <f t="shared" si="11"/>
        <v>-106.1246991</v>
      </c>
      <c r="J31" s="169">
        <f aca="true" t="shared" si="14" ref="J31:J49">E31</f>
        <v>100000</v>
      </c>
      <c r="K31" s="150">
        <f aca="true" t="shared" si="15" ref="K31:K38">J31-E31</f>
        <v>0</v>
      </c>
      <c r="L31" s="153"/>
      <c r="M31" s="153"/>
      <c r="N31" s="153"/>
    </row>
    <row r="32" spans="1:14" ht="12.75" hidden="1">
      <c r="A32" s="179" t="s">
        <v>238</v>
      </c>
      <c r="B32" s="168">
        <v>3575264</v>
      </c>
      <c r="C32" s="150">
        <v>3575264</v>
      </c>
      <c r="D32" s="151">
        <f t="shared" si="12"/>
        <v>0</v>
      </c>
      <c r="E32" s="150">
        <v>3575264</v>
      </c>
      <c r="F32" s="169">
        <v>569382.73</v>
      </c>
      <c r="G32" s="168">
        <v>-911332</v>
      </c>
      <c r="H32" s="169">
        <f t="shared" si="13"/>
        <v>-341949.27</v>
      </c>
      <c r="I32" s="170">
        <f t="shared" si="11"/>
        <v>-0.09564308258075488</v>
      </c>
      <c r="J32" s="169">
        <f t="shared" si="14"/>
        <v>3575264</v>
      </c>
      <c r="K32" s="150">
        <f t="shared" si="15"/>
        <v>0</v>
      </c>
      <c r="L32" s="153"/>
      <c r="M32" s="153"/>
      <c r="N32" s="153"/>
    </row>
    <row r="33" spans="1:14" ht="12.75" hidden="1">
      <c r="A33" s="179" t="s">
        <v>119</v>
      </c>
      <c r="B33" s="168">
        <v>-675154</v>
      </c>
      <c r="C33" s="150">
        <v>-675154</v>
      </c>
      <c r="D33" s="151">
        <f t="shared" si="12"/>
        <v>0</v>
      </c>
      <c r="E33" s="150">
        <v>-675154</v>
      </c>
      <c r="F33" s="169">
        <v>0</v>
      </c>
      <c r="G33" s="168">
        <v>0</v>
      </c>
      <c r="H33" s="169">
        <f t="shared" si="13"/>
        <v>0</v>
      </c>
      <c r="I33" s="170">
        <f t="shared" si="11"/>
        <v>0</v>
      </c>
      <c r="J33" s="169">
        <f t="shared" si="14"/>
        <v>-675154</v>
      </c>
      <c r="K33" s="150">
        <f t="shared" si="15"/>
        <v>0</v>
      </c>
      <c r="L33" s="153"/>
      <c r="M33" s="153"/>
      <c r="N33" s="153"/>
    </row>
    <row r="34" spans="1:14" ht="12.75" hidden="1">
      <c r="A34" s="179" t="s">
        <v>239</v>
      </c>
      <c r="B34" s="168">
        <v>301359</v>
      </c>
      <c r="C34" s="150">
        <v>382176</v>
      </c>
      <c r="D34" s="151">
        <f t="shared" si="12"/>
        <v>-200000</v>
      </c>
      <c r="E34" s="150">
        <v>182176</v>
      </c>
      <c r="F34" s="169">
        <v>0</v>
      </c>
      <c r="G34" s="168"/>
      <c r="H34" s="169">
        <f t="shared" si="13"/>
        <v>0</v>
      </c>
      <c r="I34" s="170">
        <f t="shared" si="11"/>
        <v>0</v>
      </c>
      <c r="J34" s="169">
        <f t="shared" si="14"/>
        <v>182176</v>
      </c>
      <c r="K34" s="150">
        <f t="shared" si="15"/>
        <v>0</v>
      </c>
      <c r="L34" s="153"/>
      <c r="M34" s="153"/>
      <c r="N34" s="153"/>
    </row>
    <row r="35" spans="1:14" ht="12.75" hidden="1">
      <c r="A35" s="179" t="s">
        <v>83</v>
      </c>
      <c r="B35" s="168">
        <v>-260000</v>
      </c>
      <c r="C35" s="150">
        <v>-260000</v>
      </c>
      <c r="D35" s="151">
        <f t="shared" si="12"/>
        <v>0</v>
      </c>
      <c r="E35" s="150">
        <v>-260000</v>
      </c>
      <c r="F35" s="169">
        <v>0</v>
      </c>
      <c r="G35" s="168">
        <v>-130000</v>
      </c>
      <c r="H35" s="169">
        <f t="shared" si="13"/>
        <v>-130000</v>
      </c>
      <c r="I35" s="170">
        <f t="shared" si="11"/>
        <v>0.5</v>
      </c>
      <c r="J35" s="169">
        <f t="shared" si="14"/>
        <v>-260000</v>
      </c>
      <c r="K35" s="150">
        <f t="shared" si="15"/>
        <v>0</v>
      </c>
      <c r="L35" s="153"/>
      <c r="M35" s="153"/>
      <c r="N35" s="153"/>
    </row>
    <row r="36" spans="1:14" ht="12.75" hidden="1">
      <c r="A36" s="179" t="s">
        <v>84</v>
      </c>
      <c r="B36" s="168">
        <v>689970</v>
      </c>
      <c r="C36" s="150">
        <v>689970</v>
      </c>
      <c r="D36" s="151">
        <f t="shared" si="12"/>
        <v>0</v>
      </c>
      <c r="E36" s="150">
        <v>689970</v>
      </c>
      <c r="F36" s="169">
        <v>0</v>
      </c>
      <c r="G36" s="168">
        <v>0</v>
      </c>
      <c r="H36" s="169">
        <f t="shared" si="13"/>
        <v>0</v>
      </c>
      <c r="I36" s="170">
        <f t="shared" si="11"/>
        <v>0</v>
      </c>
      <c r="J36" s="169">
        <f t="shared" si="14"/>
        <v>689970</v>
      </c>
      <c r="K36" s="150">
        <f t="shared" si="15"/>
        <v>0</v>
      </c>
      <c r="L36" s="153"/>
      <c r="M36" s="153"/>
      <c r="N36" s="153"/>
    </row>
    <row r="37" spans="1:14" ht="12.75" hidden="1">
      <c r="A37" s="179" t="s">
        <v>240</v>
      </c>
      <c r="B37" s="168">
        <v>-619970</v>
      </c>
      <c r="C37" s="150">
        <v>-619970</v>
      </c>
      <c r="D37" s="151">
        <f t="shared" si="12"/>
        <v>0</v>
      </c>
      <c r="E37" s="150">
        <v>-619970</v>
      </c>
      <c r="F37" s="169">
        <v>0</v>
      </c>
      <c r="G37" s="168">
        <v>-309859</v>
      </c>
      <c r="H37" s="169">
        <f t="shared" si="13"/>
        <v>-309859</v>
      </c>
      <c r="I37" s="170">
        <f t="shared" si="11"/>
        <v>0.49979676435956577</v>
      </c>
      <c r="J37" s="169">
        <f t="shared" si="14"/>
        <v>-619970</v>
      </c>
      <c r="K37" s="150">
        <f t="shared" si="15"/>
        <v>0</v>
      </c>
      <c r="L37" s="153"/>
      <c r="M37" s="153"/>
      <c r="N37" s="153"/>
    </row>
    <row r="38" spans="1:14" ht="12.75" hidden="1">
      <c r="A38" s="179" t="s">
        <v>124</v>
      </c>
      <c r="B38" s="168">
        <v>-1296496</v>
      </c>
      <c r="C38" s="168">
        <v>-1296496</v>
      </c>
      <c r="D38" s="151">
        <f t="shared" si="12"/>
        <v>0</v>
      </c>
      <c r="E38" s="168">
        <v>-1296496</v>
      </c>
      <c r="F38" s="169">
        <v>0</v>
      </c>
      <c r="G38" s="168">
        <v>-601473</v>
      </c>
      <c r="H38" s="169">
        <f t="shared" si="13"/>
        <v>-601473</v>
      </c>
      <c r="I38" s="170">
        <f t="shared" si="11"/>
        <v>0.46392198664708567</v>
      </c>
      <c r="J38" s="169">
        <f t="shared" si="14"/>
        <v>-1296496</v>
      </c>
      <c r="K38" s="150">
        <f t="shared" si="15"/>
        <v>0</v>
      </c>
      <c r="L38" s="153"/>
      <c r="M38" s="153"/>
      <c r="N38" s="153"/>
    </row>
    <row r="39" spans="1:14" ht="12.75">
      <c r="A39" s="177"/>
      <c r="B39" s="168"/>
      <c r="C39" s="168"/>
      <c r="D39" s="169"/>
      <c r="E39" s="168"/>
      <c r="F39" s="169"/>
      <c r="G39" s="168"/>
      <c r="H39" s="169">
        <f t="shared" si="13"/>
        <v>0</v>
      </c>
      <c r="I39" s="170"/>
      <c r="J39" s="169">
        <f t="shared" si="14"/>
        <v>0</v>
      </c>
      <c r="K39" s="168"/>
      <c r="L39" s="153"/>
      <c r="M39" s="153"/>
      <c r="N39" s="153"/>
    </row>
    <row r="40" spans="1:14" ht="12.75">
      <c r="A40" s="178" t="s">
        <v>241</v>
      </c>
      <c r="B40" s="168">
        <f aca="true" t="shared" si="16" ref="B40:H40">SUM(B41:B49)</f>
        <v>3151032</v>
      </c>
      <c r="C40" s="168">
        <f t="shared" si="16"/>
        <v>2919389</v>
      </c>
      <c r="D40" s="168">
        <f t="shared" si="16"/>
        <v>-99756</v>
      </c>
      <c r="E40" s="168">
        <f t="shared" si="16"/>
        <v>2819633</v>
      </c>
      <c r="F40" s="168">
        <f t="shared" si="16"/>
        <v>0</v>
      </c>
      <c r="G40" s="168">
        <f t="shared" si="16"/>
        <v>-40000</v>
      </c>
      <c r="H40" s="168">
        <f t="shared" si="16"/>
        <v>-40000</v>
      </c>
      <c r="I40" s="170">
        <f t="shared" si="11"/>
        <v>-0.014186243386993981</v>
      </c>
      <c r="J40" s="169">
        <f t="shared" si="14"/>
        <v>2819633</v>
      </c>
      <c r="K40" s="168">
        <f>SUM(K41:K49)</f>
        <v>0</v>
      </c>
      <c r="L40" s="472">
        <f>SUM(L41:L49)</f>
        <v>0</v>
      </c>
      <c r="M40" s="473">
        <f>SUM(M41:M49)</f>
        <v>0</v>
      </c>
      <c r="N40" s="153"/>
    </row>
    <row r="41" spans="1:14" ht="12.75" hidden="1">
      <c r="A41" s="179" t="s">
        <v>242</v>
      </c>
      <c r="B41" s="168">
        <v>623504</v>
      </c>
      <c r="C41" s="150">
        <v>623504</v>
      </c>
      <c r="D41" s="151">
        <f aca="true" t="shared" si="17" ref="D41:D49">E41-C41</f>
        <v>0</v>
      </c>
      <c r="E41" s="150">
        <v>623504</v>
      </c>
      <c r="F41" s="169">
        <v>0</v>
      </c>
      <c r="G41" s="168"/>
      <c r="H41" s="169">
        <f t="shared" si="13"/>
        <v>0</v>
      </c>
      <c r="I41" s="170">
        <f aca="true" t="shared" si="18" ref="I41:I49">(H41/E41)*100%</f>
        <v>0</v>
      </c>
      <c r="J41" s="169">
        <f t="shared" si="14"/>
        <v>623504</v>
      </c>
      <c r="K41" s="150">
        <f aca="true" t="shared" si="19" ref="K41:K49">J41-E41</f>
        <v>0</v>
      </c>
      <c r="L41" s="153"/>
      <c r="M41" s="153"/>
      <c r="N41" s="153"/>
    </row>
    <row r="42" spans="1:14" ht="12.75" hidden="1">
      <c r="A42" s="179" t="s">
        <v>243</v>
      </c>
      <c r="B42" s="168">
        <v>200000</v>
      </c>
      <c r="C42" s="150">
        <v>200000</v>
      </c>
      <c r="D42" s="151">
        <f t="shared" si="17"/>
        <v>0</v>
      </c>
      <c r="E42" s="150">
        <v>200000</v>
      </c>
      <c r="F42" s="169">
        <v>0</v>
      </c>
      <c r="G42" s="168"/>
      <c r="H42" s="169">
        <f t="shared" si="13"/>
        <v>0</v>
      </c>
      <c r="I42" s="170">
        <f t="shared" si="18"/>
        <v>0</v>
      </c>
      <c r="J42" s="169">
        <f t="shared" si="14"/>
        <v>200000</v>
      </c>
      <c r="K42" s="150">
        <f t="shared" si="19"/>
        <v>0</v>
      </c>
      <c r="L42" s="153"/>
      <c r="M42" s="153"/>
      <c r="N42" s="153"/>
    </row>
    <row r="43" spans="1:14" ht="12.75" hidden="1">
      <c r="A43" s="179" t="s">
        <v>244</v>
      </c>
      <c r="B43" s="168">
        <v>901228</v>
      </c>
      <c r="C43" s="168">
        <v>901228</v>
      </c>
      <c r="D43" s="151">
        <f t="shared" si="17"/>
        <v>0</v>
      </c>
      <c r="E43" s="168">
        <v>901228</v>
      </c>
      <c r="F43" s="169">
        <v>0</v>
      </c>
      <c r="G43" s="168"/>
      <c r="H43" s="169">
        <f t="shared" si="13"/>
        <v>0</v>
      </c>
      <c r="I43" s="170">
        <f t="shared" si="18"/>
        <v>0</v>
      </c>
      <c r="J43" s="169">
        <f t="shared" si="14"/>
        <v>901228</v>
      </c>
      <c r="K43" s="150">
        <f t="shared" si="19"/>
        <v>0</v>
      </c>
      <c r="L43" s="153"/>
      <c r="M43" s="153"/>
      <c r="N43" s="153"/>
    </row>
    <row r="44" spans="1:14" ht="12.75" hidden="1">
      <c r="A44" s="179" t="s">
        <v>245</v>
      </c>
      <c r="B44" s="168">
        <v>650000</v>
      </c>
      <c r="C44" s="168">
        <v>650000</v>
      </c>
      <c r="D44" s="151">
        <f t="shared" si="17"/>
        <v>0</v>
      </c>
      <c r="E44" s="168">
        <v>650000</v>
      </c>
      <c r="F44" s="169">
        <v>0</v>
      </c>
      <c r="G44" s="168"/>
      <c r="H44" s="169">
        <f t="shared" si="13"/>
        <v>0</v>
      </c>
      <c r="I44" s="170">
        <f t="shared" si="18"/>
        <v>0</v>
      </c>
      <c r="J44" s="169">
        <f t="shared" si="14"/>
        <v>650000</v>
      </c>
      <c r="K44" s="150">
        <f t="shared" si="19"/>
        <v>0</v>
      </c>
      <c r="L44" s="153"/>
      <c r="M44" s="153"/>
      <c r="N44" s="153"/>
    </row>
    <row r="45" spans="1:14" ht="12.75" hidden="1">
      <c r="A45" s="179" t="s">
        <v>246</v>
      </c>
      <c r="B45" s="168">
        <v>750000</v>
      </c>
      <c r="C45" s="168">
        <v>518657</v>
      </c>
      <c r="D45" s="151">
        <f t="shared" si="17"/>
        <v>-99756</v>
      </c>
      <c r="E45" s="168">
        <v>418901</v>
      </c>
      <c r="F45" s="169">
        <v>0</v>
      </c>
      <c r="G45" s="168"/>
      <c r="H45" s="169">
        <f t="shared" si="13"/>
        <v>0</v>
      </c>
      <c r="I45" s="170">
        <f t="shared" si="18"/>
        <v>0</v>
      </c>
      <c r="J45" s="169">
        <f t="shared" si="14"/>
        <v>418901</v>
      </c>
      <c r="K45" s="150">
        <f t="shared" si="19"/>
        <v>0</v>
      </c>
      <c r="L45" s="153"/>
      <c r="M45" s="153"/>
      <c r="N45" s="153"/>
    </row>
    <row r="46" spans="1:14" ht="25.5" hidden="1">
      <c r="A46" s="179" t="s">
        <v>284</v>
      </c>
      <c r="B46" s="168">
        <v>40000</v>
      </c>
      <c r="C46" s="168">
        <v>40000</v>
      </c>
      <c r="D46" s="151">
        <f t="shared" si="17"/>
        <v>0</v>
      </c>
      <c r="E46" s="168">
        <v>40000</v>
      </c>
      <c r="F46" s="169">
        <v>0</v>
      </c>
      <c r="G46" s="168"/>
      <c r="H46" s="169">
        <f t="shared" si="13"/>
        <v>0</v>
      </c>
      <c r="I46" s="170">
        <f t="shared" si="18"/>
        <v>0</v>
      </c>
      <c r="J46" s="169">
        <f t="shared" si="14"/>
        <v>40000</v>
      </c>
      <c r="K46" s="150">
        <f t="shared" si="19"/>
        <v>0</v>
      </c>
      <c r="L46" s="153"/>
      <c r="M46" s="153"/>
      <c r="N46" s="153"/>
    </row>
    <row r="47" spans="1:14" ht="12.75" hidden="1">
      <c r="A47" s="179" t="s">
        <v>285</v>
      </c>
      <c r="B47" s="168">
        <v>20150</v>
      </c>
      <c r="C47" s="168">
        <v>20000</v>
      </c>
      <c r="D47" s="151">
        <f t="shared" si="17"/>
        <v>0</v>
      </c>
      <c r="E47" s="168">
        <v>20000</v>
      </c>
      <c r="F47" s="169">
        <v>0</v>
      </c>
      <c r="G47" s="168"/>
      <c r="H47" s="169">
        <f t="shared" si="13"/>
        <v>0</v>
      </c>
      <c r="I47" s="170">
        <f t="shared" si="18"/>
        <v>0</v>
      </c>
      <c r="J47" s="169">
        <f t="shared" si="14"/>
        <v>20000</v>
      </c>
      <c r="K47" s="150">
        <f t="shared" si="19"/>
        <v>0</v>
      </c>
      <c r="L47" s="153"/>
      <c r="M47" s="153"/>
      <c r="N47" s="153"/>
    </row>
    <row r="48" spans="1:14" ht="12.75" hidden="1">
      <c r="A48" s="179" t="s">
        <v>247</v>
      </c>
      <c r="B48" s="168">
        <v>30150</v>
      </c>
      <c r="C48" s="168">
        <v>30000</v>
      </c>
      <c r="D48" s="151">
        <f t="shared" si="17"/>
        <v>0</v>
      </c>
      <c r="E48" s="168">
        <v>30000</v>
      </c>
      <c r="F48" s="169">
        <v>0</v>
      </c>
      <c r="G48" s="168"/>
      <c r="H48" s="169">
        <f t="shared" si="13"/>
        <v>0</v>
      </c>
      <c r="I48" s="170">
        <f t="shared" si="18"/>
        <v>0</v>
      </c>
      <c r="J48" s="169">
        <f t="shared" si="14"/>
        <v>30000</v>
      </c>
      <c r="K48" s="150">
        <f t="shared" si="19"/>
        <v>0</v>
      </c>
      <c r="L48" s="153"/>
      <c r="M48" s="153"/>
      <c r="N48" s="153"/>
    </row>
    <row r="49" spans="1:14" ht="12.75" hidden="1">
      <c r="A49" s="179" t="s">
        <v>250</v>
      </c>
      <c r="B49" s="168">
        <v>-64000</v>
      </c>
      <c r="C49" s="168">
        <v>-64000</v>
      </c>
      <c r="D49" s="151">
        <f t="shared" si="17"/>
        <v>0</v>
      </c>
      <c r="E49" s="168">
        <v>-64000</v>
      </c>
      <c r="F49" s="169">
        <v>0</v>
      </c>
      <c r="G49" s="168">
        <v>-40000</v>
      </c>
      <c r="H49" s="169">
        <f t="shared" si="13"/>
        <v>-40000</v>
      </c>
      <c r="I49" s="170">
        <f t="shared" si="18"/>
        <v>0.625</v>
      </c>
      <c r="J49" s="169">
        <f t="shared" si="14"/>
        <v>-64000</v>
      </c>
      <c r="K49" s="168">
        <f t="shared" si="19"/>
        <v>0</v>
      </c>
      <c r="L49" s="153"/>
      <c r="M49" s="153"/>
      <c r="N49" s="153"/>
    </row>
    <row r="50" spans="1:14" ht="12.75">
      <c r="A50" s="179"/>
      <c r="B50" s="168"/>
      <c r="C50" s="168"/>
      <c r="D50" s="151"/>
      <c r="E50" s="168"/>
      <c r="F50" s="169"/>
      <c r="G50" s="168"/>
      <c r="H50" s="169"/>
      <c r="I50" s="170"/>
      <c r="J50" s="169"/>
      <c r="K50" s="168">
        <f>SUM(K31:K48)</f>
        <v>0</v>
      </c>
      <c r="L50" s="153">
        <f>SUM(L31:L48)</f>
        <v>0</v>
      </c>
      <c r="M50" s="153">
        <f>SUM(M31:M48)</f>
        <v>0</v>
      </c>
      <c r="N50" s="153">
        <f>SUM(N31:N48)</f>
        <v>0</v>
      </c>
    </row>
    <row r="51" spans="1:14" ht="26.25" thickBot="1">
      <c r="A51" s="171" t="s">
        <v>248</v>
      </c>
      <c r="B51" s="172">
        <f aca="true" t="shared" si="20" ref="B51:J51">B30+B40</f>
        <v>4966005</v>
      </c>
      <c r="C51" s="172">
        <f t="shared" si="20"/>
        <v>4815179</v>
      </c>
      <c r="D51" s="172">
        <f t="shared" si="20"/>
        <v>-299756</v>
      </c>
      <c r="E51" s="172">
        <f t="shared" si="20"/>
        <v>4515423</v>
      </c>
      <c r="F51" s="172">
        <f t="shared" si="20"/>
        <v>21630093.57</v>
      </c>
      <c r="G51" s="172">
        <f t="shared" si="20"/>
        <v>-33665844.75</v>
      </c>
      <c r="H51" s="172">
        <f t="shared" si="20"/>
        <v>-12035751.18</v>
      </c>
      <c r="I51" s="172">
        <f>(H51/E51)*100%</f>
        <v>-2.665475898935714</v>
      </c>
      <c r="J51" s="172">
        <f t="shared" si="20"/>
        <v>4515423</v>
      </c>
      <c r="K51" s="172"/>
      <c r="L51" s="176"/>
      <c r="M51" s="176"/>
      <c r="N51" s="176"/>
    </row>
    <row r="52" spans="1:14" ht="13.5" thickTop="1">
      <c r="A52" s="179"/>
      <c r="B52" s="168"/>
      <c r="C52" s="168"/>
      <c r="D52" s="169"/>
      <c r="E52" s="168"/>
      <c r="F52" s="169"/>
      <c r="G52" s="168"/>
      <c r="H52" s="169"/>
      <c r="I52" s="168">
        <f>I26+I28+I50</f>
        <v>0.22996534671231392</v>
      </c>
      <c r="J52" s="169"/>
      <c r="K52" s="168"/>
      <c r="L52" s="153"/>
      <c r="M52" s="153"/>
      <c r="N52" s="153"/>
    </row>
    <row r="53" spans="1:14" s="166" customFormat="1" ht="13.5" thickBot="1">
      <c r="A53" s="171" t="s">
        <v>156</v>
      </c>
      <c r="B53" s="172">
        <f>B26+B28+B51</f>
        <v>25735812</v>
      </c>
      <c r="C53" s="172">
        <f aca="true" t="shared" si="21" ref="C53:N53">C26+C28+C51</f>
        <v>27176532</v>
      </c>
      <c r="D53" s="172">
        <f t="shared" si="21"/>
        <v>930403</v>
      </c>
      <c r="E53" s="172">
        <f t="shared" si="21"/>
        <v>28106935</v>
      </c>
      <c r="F53" s="172">
        <f t="shared" si="21"/>
        <v>54517934.36</v>
      </c>
      <c r="G53" s="172">
        <f t="shared" si="21"/>
        <v>-55411981.03</v>
      </c>
      <c r="H53" s="172">
        <f t="shared" si="21"/>
        <v>-894046.6700000018</v>
      </c>
      <c r="I53" s="172">
        <f t="shared" si="21"/>
        <v>-2.4355105522234</v>
      </c>
      <c r="J53" s="172">
        <f t="shared" si="21"/>
        <v>27361935</v>
      </c>
      <c r="K53" s="172">
        <f t="shared" si="21"/>
        <v>-745000</v>
      </c>
      <c r="L53" s="474">
        <f t="shared" si="21"/>
        <v>-380000</v>
      </c>
      <c r="M53" s="176">
        <f t="shared" si="21"/>
        <v>399000</v>
      </c>
      <c r="N53" s="174">
        <f t="shared" si="21"/>
        <v>-1144000</v>
      </c>
    </row>
    <row r="54" spans="1:14" s="166" customFormat="1" ht="13.5" thickTop="1">
      <c r="A54" s="475"/>
      <c r="B54" s="476"/>
      <c r="C54" s="476"/>
      <c r="D54" s="477"/>
      <c r="E54" s="476"/>
      <c r="F54" s="477"/>
      <c r="G54" s="476"/>
      <c r="H54" s="477"/>
      <c r="I54" s="476"/>
      <c r="J54" s="477"/>
      <c r="K54" s="476"/>
      <c r="L54" s="478"/>
      <c r="M54" s="478"/>
      <c r="N54" s="479"/>
    </row>
    <row r="55" spans="1:14" ht="12.75">
      <c r="A55" s="179" t="s">
        <v>249</v>
      </c>
      <c r="B55" s="168">
        <v>-1622434</v>
      </c>
      <c r="C55" s="168">
        <v>-1622434</v>
      </c>
      <c r="D55" s="169">
        <f>E55-C55</f>
        <v>0</v>
      </c>
      <c r="E55" s="168">
        <v>-1622434</v>
      </c>
      <c r="F55" s="169">
        <v>0</v>
      </c>
      <c r="G55" s="168"/>
      <c r="H55" s="169">
        <f>F55+G55</f>
        <v>0</v>
      </c>
      <c r="I55" s="170">
        <f>(H55/E55)*100%</f>
        <v>0</v>
      </c>
      <c r="J55" s="169">
        <f>E55</f>
        <v>-1622434</v>
      </c>
      <c r="K55" s="168">
        <f>J55-E55</f>
        <v>0</v>
      </c>
      <c r="L55" s="153"/>
      <c r="M55" s="153"/>
      <c r="N55" s="153"/>
    </row>
    <row r="56" spans="1:14" ht="12.75">
      <c r="A56" s="179" t="s">
        <v>341</v>
      </c>
      <c r="B56" s="168">
        <v>0</v>
      </c>
      <c r="C56" s="150">
        <v>-1441242</v>
      </c>
      <c r="D56" s="151">
        <f>E56-C56</f>
        <v>-930463.77</v>
      </c>
      <c r="E56" s="150">
        <v>-2371705.77</v>
      </c>
      <c r="F56" s="169">
        <v>-2371705.77</v>
      </c>
      <c r="G56" s="168"/>
      <c r="H56" s="169">
        <f>F56+G56</f>
        <v>-2371705.77</v>
      </c>
      <c r="I56" s="170">
        <f>(H56/E56)*100%</f>
        <v>1</v>
      </c>
      <c r="J56" s="169">
        <f>E56</f>
        <v>-2371705.77</v>
      </c>
      <c r="K56" s="168">
        <f>J56-E56</f>
        <v>0</v>
      </c>
      <c r="L56" s="153"/>
      <c r="M56" s="153"/>
      <c r="N56" s="153"/>
    </row>
    <row r="57" spans="1:14" ht="12.75">
      <c r="A57" s="470"/>
      <c r="B57" s="168"/>
      <c r="C57" s="168"/>
      <c r="D57" s="168"/>
      <c r="E57" s="168"/>
      <c r="F57" s="169"/>
      <c r="G57" s="168"/>
      <c r="H57" s="169"/>
      <c r="I57" s="170"/>
      <c r="J57" s="169"/>
      <c r="K57" s="168"/>
      <c r="L57" s="153"/>
      <c r="M57" s="153"/>
      <c r="N57" s="153"/>
    </row>
    <row r="58" spans="1:14" s="166" customFormat="1" ht="13.5" thickBot="1">
      <c r="A58" s="171" t="s">
        <v>157</v>
      </c>
      <c r="B58" s="172">
        <f>SUM(B53:B57)</f>
        <v>24113378</v>
      </c>
      <c r="C58" s="172">
        <f aca="true" t="shared" si="22" ref="C58:N58">SUM(C53:C57)</f>
        <v>24112856</v>
      </c>
      <c r="D58" s="172">
        <f t="shared" si="22"/>
        <v>-60.77000000001863</v>
      </c>
      <c r="E58" s="172">
        <f t="shared" si="22"/>
        <v>24112795.23</v>
      </c>
      <c r="F58" s="172">
        <f t="shared" si="22"/>
        <v>52146228.589999996</v>
      </c>
      <c r="G58" s="172">
        <f t="shared" si="22"/>
        <v>-55411981.03</v>
      </c>
      <c r="H58" s="172">
        <f t="shared" si="22"/>
        <v>-3265752.440000002</v>
      </c>
      <c r="I58" s="172">
        <f t="shared" si="22"/>
        <v>-1.4355105522234002</v>
      </c>
      <c r="J58" s="172">
        <f t="shared" si="22"/>
        <v>23367795.23</v>
      </c>
      <c r="K58" s="172">
        <f t="shared" si="22"/>
        <v>-745000</v>
      </c>
      <c r="L58" s="172">
        <f t="shared" si="22"/>
        <v>-380000</v>
      </c>
      <c r="M58" s="474">
        <f t="shared" si="22"/>
        <v>399000</v>
      </c>
      <c r="N58" s="174">
        <f t="shared" si="22"/>
        <v>-1144000</v>
      </c>
    </row>
    <row r="59" spans="1:14" ht="13.5" thickTop="1">
      <c r="A59" s="178" t="s">
        <v>158</v>
      </c>
      <c r="B59" s="168"/>
      <c r="C59" s="168"/>
      <c r="D59" s="169"/>
      <c r="E59" s="168"/>
      <c r="F59" s="169"/>
      <c r="G59" s="168"/>
      <c r="H59" s="169"/>
      <c r="I59" s="168"/>
      <c r="J59" s="169"/>
      <c r="K59" s="168"/>
      <c r="L59" s="153"/>
      <c r="M59" s="153"/>
      <c r="N59" s="153"/>
    </row>
    <row r="60" spans="1:14" ht="12.75">
      <c r="A60" s="179" t="s">
        <v>213</v>
      </c>
      <c r="B60" s="168">
        <v>11719000</v>
      </c>
      <c r="C60" s="168">
        <v>11719000</v>
      </c>
      <c r="D60" s="169">
        <f>E60-C60</f>
        <v>0</v>
      </c>
      <c r="E60" s="168">
        <v>11719000</v>
      </c>
      <c r="F60" s="169"/>
      <c r="G60" s="168">
        <v>5978866</v>
      </c>
      <c r="H60" s="169">
        <f>F60+G60</f>
        <v>5978866</v>
      </c>
      <c r="I60" s="170">
        <f>(H60/E60)*100%</f>
        <v>0.5101856813721307</v>
      </c>
      <c r="J60" s="169">
        <f>E60</f>
        <v>11719000</v>
      </c>
      <c r="K60" s="168"/>
      <c r="L60" s="153"/>
      <c r="M60" s="153"/>
      <c r="N60" s="153"/>
    </row>
    <row r="61" spans="1:14" ht="12.75">
      <c r="A61" s="179" t="s">
        <v>251</v>
      </c>
      <c r="B61" s="168">
        <v>12587330</v>
      </c>
      <c r="C61" s="168">
        <v>12587330</v>
      </c>
      <c r="D61" s="151">
        <f>E61-C61</f>
        <v>0</v>
      </c>
      <c r="E61" s="168">
        <v>12587330</v>
      </c>
      <c r="F61" s="169"/>
      <c r="G61" s="168">
        <f>E61/2</f>
        <v>6293665</v>
      </c>
      <c r="H61" s="169">
        <f>F61+G61</f>
        <v>6293665</v>
      </c>
      <c r="I61" s="170">
        <f>(H61/E61)*100%</f>
        <v>0.5</v>
      </c>
      <c r="J61" s="169">
        <f>E61</f>
        <v>12587330</v>
      </c>
      <c r="K61" s="168"/>
      <c r="L61" s="153"/>
      <c r="M61" s="153"/>
      <c r="N61" s="153"/>
    </row>
    <row r="62" spans="1:14" ht="12.75">
      <c r="A62" s="179" t="s">
        <v>252</v>
      </c>
      <c r="B62" s="168">
        <v>-193000</v>
      </c>
      <c r="C62" s="168">
        <v>-193000</v>
      </c>
      <c r="D62" s="151">
        <f>E62-C62</f>
        <v>0</v>
      </c>
      <c r="E62" s="168">
        <v>-193000</v>
      </c>
      <c r="F62" s="169">
        <v>-96500</v>
      </c>
      <c r="G62" s="168"/>
      <c r="H62" s="169">
        <f>F62+G62</f>
        <v>-96500</v>
      </c>
      <c r="I62" s="170">
        <f>(H62/E62)*100%</f>
        <v>0.5</v>
      </c>
      <c r="J62" s="169">
        <f>E62</f>
        <v>-193000</v>
      </c>
      <c r="K62" s="168"/>
      <c r="L62" s="153"/>
      <c r="M62" s="153"/>
      <c r="N62" s="153"/>
    </row>
    <row r="63" spans="1:14" ht="12.75">
      <c r="A63" s="179"/>
      <c r="B63" s="168"/>
      <c r="C63" s="168"/>
      <c r="D63" s="151"/>
      <c r="E63" s="168"/>
      <c r="F63" s="169"/>
      <c r="G63" s="168"/>
      <c r="H63" s="169"/>
      <c r="I63" s="170"/>
      <c r="J63" s="169"/>
      <c r="K63" s="168">
        <f>SUM(K60:K62)</f>
        <v>0</v>
      </c>
      <c r="L63" s="153">
        <f>SUM(L60:L62)</f>
        <v>0</v>
      </c>
      <c r="M63" s="153">
        <f>SUM(M60:M62)</f>
        <v>0</v>
      </c>
      <c r="N63" s="153">
        <f>SUM(N60:N62)</f>
        <v>0</v>
      </c>
    </row>
    <row r="64" spans="1:14" s="166" customFormat="1" ht="13.5" thickBot="1">
      <c r="A64" s="171" t="s">
        <v>159</v>
      </c>
      <c r="B64" s="172">
        <f aca="true" t="shared" si="23" ref="B64:H64">SUM(B60:B63)</f>
        <v>24113330</v>
      </c>
      <c r="C64" s="172">
        <f t="shared" si="23"/>
        <v>24113330</v>
      </c>
      <c r="D64" s="172">
        <f t="shared" si="23"/>
        <v>0</v>
      </c>
      <c r="E64" s="172">
        <f t="shared" si="23"/>
        <v>24113330</v>
      </c>
      <c r="F64" s="172">
        <f t="shared" si="23"/>
        <v>-96500</v>
      </c>
      <c r="G64" s="172">
        <f t="shared" si="23"/>
        <v>12272531</v>
      </c>
      <c r="H64" s="172">
        <f t="shared" si="23"/>
        <v>12176031</v>
      </c>
      <c r="I64" s="175">
        <f>(H64/E64)*100%</f>
        <v>0.5049502080384584</v>
      </c>
      <c r="J64" s="173">
        <f>SUM(J60:J63)</f>
        <v>24113330</v>
      </c>
      <c r="K64" s="480">
        <f>SUM(K60:K63)</f>
        <v>0</v>
      </c>
      <c r="L64" s="474">
        <f>SUM(L60:L63)</f>
        <v>0</v>
      </c>
      <c r="M64" s="481">
        <f>SUM(M60:M63)</f>
        <v>0</v>
      </c>
      <c r="N64" s="176">
        <f>SUM(N60:N63)</f>
        <v>0</v>
      </c>
    </row>
    <row r="65" spans="1:14" ht="13.5" thickTop="1">
      <c r="A65" s="177"/>
      <c r="B65" s="168"/>
      <c r="C65" s="168"/>
      <c r="D65" s="169"/>
      <c r="E65" s="168"/>
      <c r="F65" s="169"/>
      <c r="G65" s="168"/>
      <c r="H65" s="169"/>
      <c r="I65" s="168"/>
      <c r="J65" s="169"/>
      <c r="K65" s="168"/>
      <c r="L65" s="153"/>
      <c r="M65" s="153"/>
      <c r="N65" s="153"/>
    </row>
    <row r="66" spans="1:14" s="166" customFormat="1" ht="13.5" thickBot="1">
      <c r="A66" s="160" t="s">
        <v>286</v>
      </c>
      <c r="B66" s="161">
        <f>B58-B64</f>
        <v>48</v>
      </c>
      <c r="C66" s="161">
        <f aca="true" t="shared" si="24" ref="C66:N66">C58-C64</f>
        <v>-474</v>
      </c>
      <c r="D66" s="161">
        <f t="shared" si="24"/>
        <v>-60.77000000001863</v>
      </c>
      <c r="E66" s="161">
        <f>E58-E64+1000</f>
        <v>465.23000000044703</v>
      </c>
      <c r="F66" s="161">
        <f t="shared" si="24"/>
        <v>52242728.589999996</v>
      </c>
      <c r="G66" s="161">
        <f t="shared" si="24"/>
        <v>-67684512.03</v>
      </c>
      <c r="H66" s="161">
        <f t="shared" si="24"/>
        <v>-15441783.440000001</v>
      </c>
      <c r="I66" s="482"/>
      <c r="J66" s="162">
        <f>J58-J64+1000</f>
        <v>-744534.7699999996</v>
      </c>
      <c r="K66" s="161">
        <f t="shared" si="24"/>
        <v>-745000</v>
      </c>
      <c r="L66" s="165">
        <f t="shared" si="24"/>
        <v>-380000</v>
      </c>
      <c r="M66" s="165">
        <f t="shared" si="24"/>
        <v>399000</v>
      </c>
      <c r="N66" s="165">
        <f t="shared" si="24"/>
        <v>-1144000</v>
      </c>
    </row>
    <row r="67" spans="2:14" ht="12.75" hidden="1">
      <c r="B67" s="182"/>
      <c r="C67" s="182"/>
      <c r="D67" s="182"/>
      <c r="E67" s="182"/>
      <c r="F67" s="182"/>
      <c r="G67" s="182"/>
      <c r="H67" s="182"/>
      <c r="I67" s="182"/>
      <c r="J67" s="182"/>
      <c r="K67" s="182"/>
      <c r="L67" s="182"/>
      <c r="M67" s="182"/>
      <c r="N67" s="182"/>
    </row>
    <row r="68" spans="2:14" ht="13.5" hidden="1" thickBot="1">
      <c r="B68" s="182"/>
      <c r="C68" s="182"/>
      <c r="D68" s="182"/>
      <c r="E68" s="182"/>
      <c r="F68" s="182"/>
      <c r="G68" s="182"/>
      <c r="H68" s="182"/>
      <c r="I68" s="182"/>
      <c r="J68" s="182"/>
      <c r="K68" s="182"/>
      <c r="L68" s="182"/>
      <c r="M68" s="182"/>
      <c r="N68" s="182"/>
    </row>
    <row r="69" spans="1:14" ht="38.25" hidden="1">
      <c r="A69" s="331"/>
      <c r="B69" s="332"/>
      <c r="C69" s="332"/>
      <c r="D69" s="332" t="s">
        <v>280</v>
      </c>
      <c r="E69" s="332"/>
      <c r="F69" s="332"/>
      <c r="G69" s="332"/>
      <c r="H69" s="332"/>
      <c r="I69" s="332"/>
      <c r="J69" s="332"/>
      <c r="K69" s="332"/>
      <c r="L69" s="332"/>
      <c r="M69" s="332"/>
      <c r="N69" s="333"/>
    </row>
    <row r="70" spans="1:14" ht="38.25" hidden="1">
      <c r="A70" s="445" t="s">
        <v>315</v>
      </c>
      <c r="B70" s="439" t="s">
        <v>48</v>
      </c>
      <c r="C70" s="439" t="s">
        <v>274</v>
      </c>
      <c r="D70" s="528" t="s">
        <v>305</v>
      </c>
      <c r="E70" s="528" t="s">
        <v>304</v>
      </c>
      <c r="F70" s="528" t="s">
        <v>310</v>
      </c>
      <c r="G70" s="529" t="s">
        <v>306</v>
      </c>
      <c r="H70" s="529" t="s">
        <v>307</v>
      </c>
      <c r="I70" s="529" t="s">
        <v>309</v>
      </c>
      <c r="J70" s="529" t="s">
        <v>311</v>
      </c>
      <c r="K70" s="439" t="s">
        <v>308</v>
      </c>
      <c r="L70" s="439" t="s">
        <v>312</v>
      </c>
      <c r="M70" s="439" t="s">
        <v>314</v>
      </c>
      <c r="N70" s="446"/>
    </row>
    <row r="71" spans="1:14" ht="18.75" hidden="1">
      <c r="A71" s="440"/>
      <c r="B71" s="437"/>
      <c r="C71" s="437"/>
      <c r="D71" s="438"/>
      <c r="E71" s="438"/>
      <c r="F71" s="438"/>
      <c r="G71" s="438"/>
      <c r="H71" s="438"/>
      <c r="I71" s="438"/>
      <c r="J71" s="438"/>
      <c r="K71" s="436"/>
      <c r="L71" s="436"/>
      <c r="M71" s="436"/>
      <c r="N71" s="447"/>
    </row>
    <row r="72" spans="1:14" ht="12.75" hidden="1">
      <c r="A72" s="334" t="s">
        <v>227</v>
      </c>
      <c r="B72" s="391">
        <f>D7</f>
        <v>12402</v>
      </c>
      <c r="C72" s="169">
        <f>B72-D72-E72-F72-G72-H72-I72-J72-K72-L72-M72</f>
        <v>-1</v>
      </c>
      <c r="D72" s="431">
        <v>0</v>
      </c>
      <c r="E72" s="431">
        <v>0</v>
      </c>
      <c r="F72" s="431">
        <v>12403</v>
      </c>
      <c r="G72" s="370"/>
      <c r="H72" s="370">
        <v>0</v>
      </c>
      <c r="I72" s="370"/>
      <c r="J72" s="370"/>
      <c r="K72" s="370"/>
      <c r="L72" s="370"/>
      <c r="M72" s="370"/>
      <c r="N72" s="448"/>
    </row>
    <row r="73" spans="1:14" ht="12.75" hidden="1">
      <c r="A73" s="149" t="s">
        <v>198</v>
      </c>
      <c r="B73" s="392">
        <f aca="true" t="shared" si="25" ref="B73:N73">SUM(B72)</f>
        <v>12402</v>
      </c>
      <c r="C73" s="335">
        <f t="shared" si="25"/>
        <v>-1</v>
      </c>
      <c r="D73" s="385">
        <f t="shared" si="25"/>
        <v>0</v>
      </c>
      <c r="E73" s="432">
        <f t="shared" si="25"/>
        <v>0</v>
      </c>
      <c r="F73" s="386">
        <f t="shared" si="25"/>
        <v>12403</v>
      </c>
      <c r="G73" s="385">
        <f t="shared" si="25"/>
        <v>0</v>
      </c>
      <c r="H73" s="432">
        <f t="shared" si="25"/>
        <v>0</v>
      </c>
      <c r="I73" s="386">
        <f t="shared" si="25"/>
        <v>0</v>
      </c>
      <c r="J73" s="386">
        <f t="shared" si="25"/>
        <v>0</v>
      </c>
      <c r="K73" s="386">
        <f t="shared" si="25"/>
        <v>0</v>
      </c>
      <c r="L73" s="386">
        <f t="shared" si="25"/>
        <v>0</v>
      </c>
      <c r="M73" s="386">
        <f t="shared" si="25"/>
        <v>0</v>
      </c>
      <c r="N73" s="349">
        <f t="shared" si="25"/>
        <v>0</v>
      </c>
    </row>
    <row r="74" spans="1:14" ht="13.5" hidden="1" thickBot="1">
      <c r="A74" s="154" t="s">
        <v>173</v>
      </c>
      <c r="B74" s="393">
        <f>D9</f>
        <v>262569</v>
      </c>
      <c r="C74" s="342">
        <f>B74-D74-E74-F74-G74-H74-I74-J74-K74-L74-M74</f>
        <v>-12</v>
      </c>
      <c r="D74" s="387">
        <v>0</v>
      </c>
      <c r="E74" s="433">
        <v>0</v>
      </c>
      <c r="F74" s="388">
        <v>62581</v>
      </c>
      <c r="G74" s="387"/>
      <c r="H74" s="433"/>
      <c r="I74" s="388"/>
      <c r="J74" s="388"/>
      <c r="K74" s="388"/>
      <c r="L74" s="388"/>
      <c r="M74" s="388">
        <v>200000</v>
      </c>
      <c r="N74" s="350"/>
    </row>
    <row r="75" spans="1:14" ht="13.5" hidden="1" thickTop="1">
      <c r="A75" s="149" t="s">
        <v>228</v>
      </c>
      <c r="B75" s="392">
        <f>D10</f>
        <v>96294</v>
      </c>
      <c r="C75" s="335">
        <f>B75-D75-E75-F75-G75-H75-I75-J75-K75-L75-M75</f>
        <v>0</v>
      </c>
      <c r="D75" s="385">
        <v>0</v>
      </c>
      <c r="E75" s="434">
        <v>0</v>
      </c>
      <c r="F75" s="386">
        <v>0</v>
      </c>
      <c r="G75" s="385"/>
      <c r="H75" s="434"/>
      <c r="I75" s="386">
        <v>0</v>
      </c>
      <c r="J75" s="386">
        <v>0</v>
      </c>
      <c r="K75" s="386">
        <v>38916</v>
      </c>
      <c r="L75" s="386">
        <v>57378</v>
      </c>
      <c r="M75" s="386"/>
      <c r="N75" s="349"/>
    </row>
    <row r="76" spans="1:14" ht="12.75" hidden="1">
      <c r="A76" s="149" t="s">
        <v>229</v>
      </c>
      <c r="B76" s="392">
        <f>D11</f>
        <v>27974</v>
      </c>
      <c r="C76" s="335">
        <f>B76-D76-E76-F76-G76-H76-I76-J76-K76-L76-M76</f>
        <v>-26</v>
      </c>
      <c r="D76" s="385">
        <v>0</v>
      </c>
      <c r="E76" s="434">
        <v>0</v>
      </c>
      <c r="F76" s="386">
        <v>0</v>
      </c>
      <c r="G76" s="385"/>
      <c r="H76" s="434"/>
      <c r="I76" s="386">
        <v>131000</v>
      </c>
      <c r="J76" s="386"/>
      <c r="K76" s="386"/>
      <c r="L76" s="386">
        <v>-103000</v>
      </c>
      <c r="M76" s="386"/>
      <c r="N76" s="349"/>
    </row>
    <row r="77" spans="1:14" ht="12.75" hidden="1">
      <c r="A77" s="149" t="s">
        <v>199</v>
      </c>
      <c r="B77" s="392">
        <f aca="true" t="shared" si="26" ref="B77:N77">SUM(B74:B76)</f>
        <v>386837</v>
      </c>
      <c r="C77" s="335">
        <f t="shared" si="26"/>
        <v>-38</v>
      </c>
      <c r="D77" s="385">
        <f t="shared" si="26"/>
        <v>0</v>
      </c>
      <c r="E77" s="434">
        <f t="shared" si="26"/>
        <v>0</v>
      </c>
      <c r="F77" s="386">
        <f t="shared" si="26"/>
        <v>62581</v>
      </c>
      <c r="G77" s="385">
        <f t="shared" si="26"/>
        <v>0</v>
      </c>
      <c r="H77" s="434">
        <f t="shared" si="26"/>
        <v>0</v>
      </c>
      <c r="I77" s="386">
        <f t="shared" si="26"/>
        <v>131000</v>
      </c>
      <c r="J77" s="386">
        <f t="shared" si="26"/>
        <v>0</v>
      </c>
      <c r="K77" s="386">
        <f t="shared" si="26"/>
        <v>38916</v>
      </c>
      <c r="L77" s="386">
        <f t="shared" si="26"/>
        <v>-45622</v>
      </c>
      <c r="M77" s="386">
        <f t="shared" si="26"/>
        <v>200000</v>
      </c>
      <c r="N77" s="349">
        <f t="shared" si="26"/>
        <v>0</v>
      </c>
    </row>
    <row r="78" spans="1:14" ht="13.5" hidden="1" thickBot="1">
      <c r="A78" s="154" t="s">
        <v>179</v>
      </c>
      <c r="B78" s="393">
        <f>D13</f>
        <v>131995</v>
      </c>
      <c r="C78" s="342">
        <f>B78-D78-E78-F78-G78-H78-I78-J78-K78-L78-M78</f>
        <v>-4</v>
      </c>
      <c r="D78" s="387">
        <v>0</v>
      </c>
      <c r="E78" s="433">
        <v>0</v>
      </c>
      <c r="F78" s="388">
        <v>32000</v>
      </c>
      <c r="G78" s="387">
        <v>90000</v>
      </c>
      <c r="H78" s="433">
        <v>3999</v>
      </c>
      <c r="I78" s="388"/>
      <c r="J78" s="388"/>
      <c r="K78" s="388"/>
      <c r="L78" s="388">
        <v>6000</v>
      </c>
      <c r="M78" s="388"/>
      <c r="N78" s="350"/>
    </row>
    <row r="79" spans="1:14" ht="13.5" hidden="1" thickTop="1">
      <c r="A79" s="149" t="s">
        <v>230</v>
      </c>
      <c r="B79" s="392">
        <f>D14</f>
        <v>22320</v>
      </c>
      <c r="C79" s="335">
        <f>B79-D79-E79-F79-G79-H79-I79-J79-K79-L79-M79</f>
        <v>0</v>
      </c>
      <c r="D79" s="385">
        <v>0</v>
      </c>
      <c r="E79" s="434">
        <v>0</v>
      </c>
      <c r="F79" s="386">
        <v>0</v>
      </c>
      <c r="G79" s="385">
        <v>0</v>
      </c>
      <c r="H79" s="434">
        <v>28320</v>
      </c>
      <c r="I79" s="386"/>
      <c r="J79" s="386"/>
      <c r="K79" s="386"/>
      <c r="L79" s="386">
        <v>-6000</v>
      </c>
      <c r="M79" s="386"/>
      <c r="N79" s="349"/>
    </row>
    <row r="80" spans="1:14" ht="12.75" hidden="1">
      <c r="A80" s="149" t="s">
        <v>183</v>
      </c>
      <c r="B80" s="392">
        <f>D15</f>
        <v>10944</v>
      </c>
      <c r="C80" s="335">
        <f>B80-D80-E80-F80-G80-H80-I80-J80-K80-L80-M80</f>
        <v>0</v>
      </c>
      <c r="D80" s="385">
        <v>0</v>
      </c>
      <c r="E80" s="434">
        <v>0</v>
      </c>
      <c r="F80" s="386">
        <v>0</v>
      </c>
      <c r="G80" s="385">
        <v>0</v>
      </c>
      <c r="H80" s="434"/>
      <c r="I80" s="386"/>
      <c r="J80" s="386">
        <v>0</v>
      </c>
      <c r="K80" s="386">
        <v>10944</v>
      </c>
      <c r="L80" s="386">
        <v>0</v>
      </c>
      <c r="M80" s="386"/>
      <c r="N80" s="349"/>
    </row>
    <row r="81" spans="1:14" ht="12.75" hidden="1">
      <c r="A81" s="149" t="s">
        <v>231</v>
      </c>
      <c r="B81" s="392">
        <f>D16</f>
        <v>-57378</v>
      </c>
      <c r="C81" s="335">
        <f>B81-D81-E81-F81-G81-H81-I81-J81-K81-L81-M81</f>
        <v>0</v>
      </c>
      <c r="D81" s="385">
        <v>0</v>
      </c>
      <c r="E81" s="434">
        <v>0</v>
      </c>
      <c r="F81" s="386">
        <v>0</v>
      </c>
      <c r="G81" s="385"/>
      <c r="H81" s="434"/>
      <c r="I81" s="386">
        <v>0</v>
      </c>
      <c r="J81" s="386">
        <v>0</v>
      </c>
      <c r="K81" s="386">
        <v>0</v>
      </c>
      <c r="L81" s="386">
        <v>-57378</v>
      </c>
      <c r="M81" s="386"/>
      <c r="N81" s="349"/>
    </row>
    <row r="82" spans="1:14" ht="12.75" hidden="1">
      <c r="A82" s="149" t="s">
        <v>200</v>
      </c>
      <c r="B82" s="392">
        <f aca="true" t="shared" si="27" ref="B82:N82">SUM(B78:B81)</f>
        <v>107881</v>
      </c>
      <c r="C82" s="335">
        <f t="shared" si="27"/>
        <v>-4</v>
      </c>
      <c r="D82" s="385">
        <f t="shared" si="27"/>
        <v>0</v>
      </c>
      <c r="E82" s="434">
        <f t="shared" si="27"/>
        <v>0</v>
      </c>
      <c r="F82" s="386">
        <f t="shared" si="27"/>
        <v>32000</v>
      </c>
      <c r="G82" s="385">
        <f t="shared" si="27"/>
        <v>90000</v>
      </c>
      <c r="H82" s="434">
        <f t="shared" si="27"/>
        <v>32319</v>
      </c>
      <c r="I82" s="386">
        <f t="shared" si="27"/>
        <v>0</v>
      </c>
      <c r="J82" s="386">
        <f t="shared" si="27"/>
        <v>0</v>
      </c>
      <c r="K82" s="386">
        <f t="shared" si="27"/>
        <v>10944</v>
      </c>
      <c r="L82" s="386">
        <f t="shared" si="27"/>
        <v>-57378</v>
      </c>
      <c r="M82" s="386">
        <f t="shared" si="27"/>
        <v>0</v>
      </c>
      <c r="N82" s="349">
        <f t="shared" si="27"/>
        <v>0</v>
      </c>
    </row>
    <row r="83" spans="1:14" ht="13.5" hidden="1" thickBot="1">
      <c r="A83" s="154" t="s">
        <v>232</v>
      </c>
      <c r="B83" s="393">
        <f aca="true" t="shared" si="28" ref="B83:B88">D18</f>
        <v>549405</v>
      </c>
      <c r="C83" s="342">
        <f aca="true" t="shared" si="29" ref="C83:C88">B83-D83-E83-F83-G83-H83-I83-J83-K83-L83-M83</f>
        <v>-40</v>
      </c>
      <c r="D83" s="387">
        <v>0</v>
      </c>
      <c r="E83" s="433">
        <v>549445</v>
      </c>
      <c r="F83" s="388">
        <v>0</v>
      </c>
      <c r="G83" s="387"/>
      <c r="H83" s="433"/>
      <c r="I83" s="388"/>
      <c r="J83" s="388"/>
      <c r="K83" s="388"/>
      <c r="L83" s="388"/>
      <c r="M83" s="388"/>
      <c r="N83" s="350"/>
    </row>
    <row r="84" spans="1:14" ht="13.5" hidden="1" thickTop="1">
      <c r="A84" s="149" t="s">
        <v>189</v>
      </c>
      <c r="B84" s="392">
        <f t="shared" si="28"/>
        <v>-20000</v>
      </c>
      <c r="C84" s="335">
        <f t="shared" si="29"/>
        <v>0</v>
      </c>
      <c r="D84" s="385">
        <v>-20000</v>
      </c>
      <c r="E84" s="434">
        <v>0</v>
      </c>
      <c r="F84" s="386">
        <v>0</v>
      </c>
      <c r="G84" s="385"/>
      <c r="H84" s="434">
        <v>0</v>
      </c>
      <c r="I84" s="386"/>
      <c r="J84" s="386"/>
      <c r="K84" s="386"/>
      <c r="L84" s="386"/>
      <c r="M84" s="386"/>
      <c r="N84" s="349"/>
    </row>
    <row r="85" spans="1:14" ht="12.75" hidden="1">
      <c r="A85" s="149" t="s">
        <v>191</v>
      </c>
      <c r="B85" s="392">
        <f t="shared" si="28"/>
        <v>49896</v>
      </c>
      <c r="C85" s="335">
        <f t="shared" si="29"/>
        <v>0</v>
      </c>
      <c r="D85" s="385">
        <v>0</v>
      </c>
      <c r="E85" s="434">
        <v>0</v>
      </c>
      <c r="F85" s="386">
        <v>0</v>
      </c>
      <c r="G85" s="385"/>
      <c r="H85" s="434"/>
      <c r="I85" s="386"/>
      <c r="J85" s="386">
        <v>0</v>
      </c>
      <c r="K85" s="386">
        <v>49896</v>
      </c>
      <c r="L85" s="386">
        <v>0</v>
      </c>
      <c r="M85" s="386"/>
      <c r="N85" s="349"/>
    </row>
    <row r="86" spans="1:14" ht="12.75" hidden="1">
      <c r="A86" s="149" t="s">
        <v>193</v>
      </c>
      <c r="B86" s="392">
        <f t="shared" si="28"/>
        <v>-5000</v>
      </c>
      <c r="C86" s="335">
        <f t="shared" si="29"/>
        <v>0</v>
      </c>
      <c r="D86" s="385">
        <v>0</v>
      </c>
      <c r="E86" s="434">
        <v>0</v>
      </c>
      <c r="F86" s="386"/>
      <c r="G86" s="385"/>
      <c r="H86" s="434"/>
      <c r="I86" s="386"/>
      <c r="J86" s="386"/>
      <c r="K86" s="386"/>
      <c r="L86" s="386">
        <v>-5000</v>
      </c>
      <c r="M86" s="386"/>
      <c r="N86" s="349"/>
    </row>
    <row r="87" spans="1:14" ht="12.75" hidden="1">
      <c r="A87" s="149" t="s">
        <v>195</v>
      </c>
      <c r="B87" s="392">
        <f t="shared" si="28"/>
        <v>108022</v>
      </c>
      <c r="C87" s="335">
        <f t="shared" si="29"/>
        <v>22</v>
      </c>
      <c r="D87" s="385">
        <v>0</v>
      </c>
      <c r="E87" s="434">
        <v>0</v>
      </c>
      <c r="F87" s="386">
        <v>0</v>
      </c>
      <c r="G87" s="385"/>
      <c r="H87" s="434"/>
      <c r="I87" s="386"/>
      <c r="J87" s="386"/>
      <c r="K87" s="386"/>
      <c r="L87" s="386">
        <v>108000</v>
      </c>
      <c r="M87" s="386"/>
      <c r="N87" s="349"/>
    </row>
    <row r="88" spans="1:14" ht="12.75" hidden="1">
      <c r="A88" s="149" t="s">
        <v>233</v>
      </c>
      <c r="B88" s="392">
        <f t="shared" si="28"/>
        <v>40716</v>
      </c>
      <c r="C88" s="335">
        <f t="shared" si="29"/>
        <v>0</v>
      </c>
      <c r="D88" s="385">
        <v>0</v>
      </c>
      <c r="E88" s="434">
        <v>0</v>
      </c>
      <c r="F88" s="386">
        <v>0</v>
      </c>
      <c r="G88" s="385"/>
      <c r="H88" s="434">
        <v>50000</v>
      </c>
      <c r="I88" s="386"/>
      <c r="J88" s="386">
        <v>-9284</v>
      </c>
      <c r="K88" s="386"/>
      <c r="L88" s="386"/>
      <c r="M88" s="386"/>
      <c r="N88" s="349"/>
    </row>
    <row r="89" spans="1:14" ht="12.75" hidden="1">
      <c r="A89" s="149" t="s">
        <v>234</v>
      </c>
      <c r="B89" s="392">
        <f aca="true" t="shared" si="30" ref="B89:N89">SUM(B83:B88)</f>
        <v>723039</v>
      </c>
      <c r="C89" s="335">
        <f t="shared" si="30"/>
        <v>-18</v>
      </c>
      <c r="D89" s="385">
        <f t="shared" si="30"/>
        <v>-20000</v>
      </c>
      <c r="E89" s="434">
        <f t="shared" si="30"/>
        <v>549445</v>
      </c>
      <c r="F89" s="386">
        <f t="shared" si="30"/>
        <v>0</v>
      </c>
      <c r="G89" s="385">
        <f t="shared" si="30"/>
        <v>0</v>
      </c>
      <c r="H89" s="434">
        <f t="shared" si="30"/>
        <v>50000</v>
      </c>
      <c r="I89" s="386">
        <f t="shared" si="30"/>
        <v>0</v>
      </c>
      <c r="J89" s="386">
        <f t="shared" si="30"/>
        <v>-9284</v>
      </c>
      <c r="K89" s="386">
        <f t="shared" si="30"/>
        <v>49896</v>
      </c>
      <c r="L89" s="386">
        <f t="shared" si="30"/>
        <v>103000</v>
      </c>
      <c r="M89" s="386">
        <f t="shared" si="30"/>
        <v>0</v>
      </c>
      <c r="N89" s="349">
        <f t="shared" si="30"/>
        <v>0</v>
      </c>
    </row>
    <row r="90" spans="1:14" ht="13.5" hidden="1" thickBot="1">
      <c r="A90" s="159"/>
      <c r="B90" s="393"/>
      <c r="C90" s="342"/>
      <c r="D90" s="387">
        <f>D25</f>
        <v>0</v>
      </c>
      <c r="E90" s="433"/>
      <c r="F90" s="388"/>
      <c r="G90" s="387"/>
      <c r="H90" s="433"/>
      <c r="I90" s="388"/>
      <c r="J90" s="388"/>
      <c r="K90" s="388"/>
      <c r="L90" s="388"/>
      <c r="M90" s="388"/>
      <c r="N90" s="350"/>
    </row>
    <row r="91" spans="1:14" ht="13.5" hidden="1" thickTop="1">
      <c r="A91" s="334"/>
      <c r="B91" s="394"/>
      <c r="C91" s="336"/>
      <c r="D91" s="389"/>
      <c r="E91" s="435"/>
      <c r="F91" s="390"/>
      <c r="G91" s="389"/>
      <c r="H91" s="435"/>
      <c r="I91" s="390"/>
      <c r="J91" s="390"/>
      <c r="K91" s="390"/>
      <c r="L91" s="390"/>
      <c r="M91" s="390"/>
      <c r="N91" s="351"/>
    </row>
    <row r="92" spans="1:14" ht="12.75" hidden="1">
      <c r="A92" s="334" t="s">
        <v>273</v>
      </c>
      <c r="B92" s="394">
        <f aca="true" t="shared" si="31" ref="B92:N92">SUM(B89,B82,B77,B73)</f>
        <v>1230159</v>
      </c>
      <c r="C92" s="336">
        <f t="shared" si="31"/>
        <v>-61</v>
      </c>
      <c r="D92" s="389">
        <f t="shared" si="31"/>
        <v>-20000</v>
      </c>
      <c r="E92" s="435">
        <f t="shared" si="31"/>
        <v>549445</v>
      </c>
      <c r="F92" s="390">
        <f t="shared" si="31"/>
        <v>106984</v>
      </c>
      <c r="G92" s="389">
        <f t="shared" si="31"/>
        <v>90000</v>
      </c>
      <c r="H92" s="435">
        <f t="shared" si="31"/>
        <v>82319</v>
      </c>
      <c r="I92" s="390">
        <f t="shared" si="31"/>
        <v>131000</v>
      </c>
      <c r="J92" s="390">
        <f t="shared" si="31"/>
        <v>-9284</v>
      </c>
      <c r="K92" s="390">
        <f t="shared" si="31"/>
        <v>99756</v>
      </c>
      <c r="L92" s="390">
        <f t="shared" si="31"/>
        <v>0</v>
      </c>
      <c r="M92" s="390">
        <f t="shared" si="31"/>
        <v>200000</v>
      </c>
      <c r="N92" s="351">
        <f t="shared" si="31"/>
        <v>0</v>
      </c>
    </row>
    <row r="93" spans="1:14" ht="13.5" hidden="1" thickBot="1">
      <c r="A93" s="338"/>
      <c r="B93" s="441"/>
      <c r="C93" s="344"/>
      <c r="D93" s="442"/>
      <c r="E93" s="443"/>
      <c r="F93" s="444"/>
      <c r="G93" s="442"/>
      <c r="H93" s="443"/>
      <c r="I93" s="444"/>
      <c r="J93" s="444"/>
      <c r="K93" s="444"/>
      <c r="L93" s="444"/>
      <c r="M93" s="444"/>
      <c r="N93" s="352"/>
    </row>
    <row r="94" spans="1:14" ht="12.75" hidden="1">
      <c r="A94" s="334"/>
      <c r="B94" s="131"/>
      <c r="C94" s="336"/>
      <c r="D94" s="337"/>
      <c r="E94" s="343"/>
      <c r="F94" s="337"/>
      <c r="G94" s="337"/>
      <c r="H94" s="337"/>
      <c r="I94" s="337"/>
      <c r="J94" s="337"/>
      <c r="K94" s="337"/>
      <c r="L94" s="337"/>
      <c r="M94" s="337"/>
      <c r="N94" s="345"/>
    </row>
    <row r="95" spans="1:14" ht="13.5" hidden="1" thickBot="1">
      <c r="A95" s="339"/>
      <c r="B95" s="340"/>
      <c r="C95" s="341"/>
      <c r="D95" s="346"/>
      <c r="E95" s="347"/>
      <c r="F95" s="346"/>
      <c r="G95" s="346"/>
      <c r="H95" s="346"/>
      <c r="I95" s="346"/>
      <c r="J95" s="346"/>
      <c r="K95" s="346"/>
      <c r="L95" s="346"/>
      <c r="M95" s="346"/>
      <c r="N95" s="348"/>
    </row>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85" ht="12.75"/>
    <row r="186" ht="12.75"/>
    <row r="187" ht="12.75"/>
  </sheetData>
  <sheetProtection selectLockedCells="1"/>
  <mergeCells count="1">
    <mergeCell ref="D70:J70"/>
  </mergeCells>
  <printOptions/>
  <pageMargins left="0.15748031496062992" right="0.15748031496062992" top="0.1968503937007874" bottom="0.1968503937007874" header="0.11811023622047245" footer="0.11811023622047245"/>
  <pageSetup fitToHeight="1" fitToWidth="1" horizontalDpi="600" verticalDpi="600" orientation="landscape" paperSize="9" scale="84" r:id="rId3"/>
  <headerFooter alignWithMargins="0">
    <oddHeader>&amp;R&amp;"Arial,Bold"&amp;12Appendix 1</oddHeader>
  </headerFooter>
  <legacyDrawing r:id="rId2"/>
</worksheet>
</file>

<file path=xl/worksheets/sheet2.xml><?xml version="1.0" encoding="utf-8"?>
<worksheet xmlns="http://schemas.openxmlformats.org/spreadsheetml/2006/main" xmlns:r="http://schemas.openxmlformats.org/officeDocument/2006/relationships">
  <dimension ref="A1:F39"/>
  <sheetViews>
    <sheetView workbookViewId="0" topLeftCell="A1">
      <selection activeCell="D8" sqref="D8"/>
    </sheetView>
  </sheetViews>
  <sheetFormatPr defaultColWidth="9.140625" defaultRowHeight="12.75"/>
  <cols>
    <col min="1" max="1" width="13.421875" style="0" customWidth="1"/>
    <col min="2" max="3" width="15.7109375" style="0" customWidth="1"/>
    <col min="4" max="5" width="30.7109375" style="0" customWidth="1"/>
    <col min="6" max="6" width="20.421875" style="0" customWidth="1"/>
  </cols>
  <sheetData>
    <row r="1" spans="1:2" ht="12.75">
      <c r="A1" t="s">
        <v>2</v>
      </c>
      <c r="B1" t="s">
        <v>3</v>
      </c>
    </row>
    <row r="4" spans="1:2" ht="12.75">
      <c r="A4" t="s">
        <v>2</v>
      </c>
      <c r="B4" t="s">
        <v>4</v>
      </c>
    </row>
    <row r="5" spans="1:3" ht="12.75">
      <c r="A5" t="s">
        <v>2</v>
      </c>
      <c r="B5" t="s">
        <v>5</v>
      </c>
      <c r="C5" t="s">
        <v>6</v>
      </c>
    </row>
    <row r="6" spans="1:3" ht="12.75">
      <c r="A6" s="24" t="s">
        <v>7</v>
      </c>
      <c r="B6" t="s">
        <v>8</v>
      </c>
      <c r="C6" s="7" t="s">
        <v>9</v>
      </c>
    </row>
    <row r="7" ht="12.75">
      <c r="C7" s="7"/>
    </row>
    <row r="8" spans="1:6" ht="12.75">
      <c r="A8" s="6" t="s">
        <v>107</v>
      </c>
      <c r="B8" t="s">
        <v>11</v>
      </c>
      <c r="C8" s="64">
        <f ca="1">100*YEAR(TODAY())+MONTH(TODAY())+8+IF(MONTH(TODAY())&gt;4,88,TRUNC(MONTH(TODAY())/4))</f>
        <v>201307</v>
      </c>
      <c r="D8" s="7">
        <f ca="1">100*YEAR(TODAY())+MONTH(TODAY())+8+IF(MONTH(TODAY())&gt;4,88,TRUNC(MONTH(TODAY())/4))</f>
        <v>201307</v>
      </c>
      <c r="E8" s="74">
        <v>40605</v>
      </c>
      <c r="F8" s="7">
        <f>100*YEAR(E8)+MONTH(E8)+8+IF(MONTH(E8)&gt;4,88,TRUNC(MONTH(E8)/4))</f>
        <v>201111</v>
      </c>
    </row>
    <row r="9" spans="1:3" ht="12.75">
      <c r="A9" s="6" t="s">
        <v>107</v>
      </c>
      <c r="B9" t="s">
        <v>10</v>
      </c>
      <c r="C9" s="7">
        <f>LEFT(C8,4)*100</f>
        <v>201300</v>
      </c>
    </row>
    <row r="10" spans="1:3" ht="12.75">
      <c r="A10" s="6" t="s">
        <v>107</v>
      </c>
      <c r="B10" t="s">
        <v>44</v>
      </c>
      <c r="C10" s="7">
        <f>C9+13</f>
        <v>201313</v>
      </c>
    </row>
    <row r="12" spans="1:2" ht="12.75">
      <c r="A12" t="s">
        <v>2</v>
      </c>
      <c r="B12" t="s">
        <v>13</v>
      </c>
    </row>
    <row r="13" spans="1:5" ht="12.75">
      <c r="A13" t="s">
        <v>2</v>
      </c>
      <c r="B13" t="s">
        <v>14</v>
      </c>
      <c r="C13" t="s">
        <v>15</v>
      </c>
      <c r="D13" t="s">
        <v>16</v>
      </c>
      <c r="E13" t="s">
        <v>17</v>
      </c>
    </row>
    <row r="14" spans="1:6" ht="12.75">
      <c r="A14" t="s">
        <v>18</v>
      </c>
      <c r="B14" t="s">
        <v>19</v>
      </c>
      <c r="C14" t="s">
        <v>20</v>
      </c>
      <c r="F14" t="s">
        <v>21</v>
      </c>
    </row>
    <row r="26" ht="12.75">
      <c r="C26" s="7"/>
    </row>
    <row r="27" ht="12.75">
      <c r="C27" s="7"/>
    </row>
    <row r="28" ht="12.75">
      <c r="C28" s="7"/>
    </row>
    <row r="29" ht="12.75">
      <c r="C29" s="7"/>
    </row>
    <row r="30" ht="12.75">
      <c r="C30" s="7"/>
    </row>
    <row r="31" ht="12.75">
      <c r="C31" s="7"/>
    </row>
    <row r="32" ht="12.75">
      <c r="C32" s="7"/>
    </row>
    <row r="33" ht="12.75">
      <c r="C33" s="7"/>
    </row>
    <row r="34" ht="12.75">
      <c r="C34" s="7"/>
    </row>
    <row r="35" ht="12.75">
      <c r="C35" s="7"/>
    </row>
    <row r="36" ht="12.75">
      <c r="C36" s="7"/>
    </row>
    <row r="37" ht="12.75">
      <c r="C37" s="7"/>
    </row>
    <row r="38" ht="12.75">
      <c r="C38" s="7"/>
    </row>
    <row r="39" ht="12.75">
      <c r="C39" s="7"/>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U338"/>
  <sheetViews>
    <sheetView showGridLines="0" workbookViewId="0" topLeftCell="B36">
      <selection activeCell="D8" sqref="D8"/>
    </sheetView>
  </sheetViews>
  <sheetFormatPr defaultColWidth="9.140625" defaultRowHeight="12.75" outlineLevelRow="1"/>
  <cols>
    <col min="1" max="1" width="94.7109375" style="0" customWidth="1"/>
    <col min="2" max="2" width="6.8515625" style="0" customWidth="1"/>
    <col min="3" max="3" width="46.8515625" style="0" customWidth="1"/>
    <col min="4" max="4" width="12.7109375" style="12" customWidth="1"/>
    <col min="5" max="5" width="2.57421875" style="12" customWidth="1"/>
    <col min="6" max="6" width="15.00390625" style="12" customWidth="1"/>
    <col min="7" max="7" width="13.00390625" style="12" customWidth="1"/>
    <col min="8" max="8" width="14.28125" style="12" customWidth="1"/>
    <col min="9" max="9" width="3.421875" style="12" customWidth="1"/>
    <col min="10" max="10" width="11.28125" style="12" customWidth="1"/>
    <col min="11" max="11" width="11.57421875" style="114" customWidth="1"/>
    <col min="12" max="12" width="13.140625" style="12" customWidth="1"/>
    <col min="13" max="13" width="13.00390625" style="12" customWidth="1"/>
    <col min="14" max="14" width="13.28125" style="12" customWidth="1"/>
    <col min="15" max="15" width="2.7109375" style="12" customWidth="1"/>
    <col min="16" max="16" width="13.28125" style="12" bestFit="1" customWidth="1"/>
    <col min="17" max="17" width="4.00390625" style="38" customWidth="1"/>
    <col min="18" max="18" width="11.57421875" style="106" customWidth="1"/>
    <col min="19" max="19" width="12.7109375" style="0" bestFit="1" customWidth="1"/>
    <col min="20" max="20" width="2.00390625" style="0" customWidth="1"/>
    <col min="21" max="21" width="12.7109375" style="0" bestFit="1" customWidth="1"/>
    <col min="22" max="16384" width="9.140625" style="68" customWidth="1"/>
  </cols>
  <sheetData>
    <row r="1" ht="12.75">
      <c r="A1" t="s">
        <v>108</v>
      </c>
    </row>
    <row r="2" ht="12.75">
      <c r="A2" t="s">
        <v>127</v>
      </c>
    </row>
    <row r="3" spans="1:6" ht="12.75">
      <c r="A3" t="s">
        <v>89</v>
      </c>
      <c r="E3" s="65" t="s">
        <v>63</v>
      </c>
      <c r="F3" s="65" t="s">
        <v>68</v>
      </c>
    </row>
    <row r="4" spans="1:6" ht="12.75">
      <c r="A4" t="s">
        <v>103</v>
      </c>
      <c r="E4" s="65" t="s">
        <v>64</v>
      </c>
      <c r="F4" s="65" t="s">
        <v>111</v>
      </c>
    </row>
    <row r="5" spans="1:6" ht="12.75">
      <c r="A5" t="s">
        <v>104</v>
      </c>
      <c r="E5" s="65" t="s">
        <v>65</v>
      </c>
      <c r="F5" s="65" t="s">
        <v>106</v>
      </c>
    </row>
    <row r="6" spans="1:6" ht="12.75">
      <c r="A6" t="s">
        <v>100</v>
      </c>
      <c r="E6" s="65" t="s">
        <v>66</v>
      </c>
      <c r="F6" s="65" t="s">
        <v>112</v>
      </c>
    </row>
    <row r="7" spans="1:6" ht="12.75">
      <c r="A7" t="s">
        <v>101</v>
      </c>
      <c r="E7" s="65" t="s">
        <v>67</v>
      </c>
      <c r="F7" s="65" t="s">
        <v>69</v>
      </c>
    </row>
    <row r="8" ht="12.75" customHeight="1">
      <c r="A8" t="s">
        <v>90</v>
      </c>
    </row>
    <row r="9" spans="2:8" ht="12.75">
      <c r="B9" s="123"/>
      <c r="C9" s="4"/>
      <c r="D9" s="13"/>
      <c r="E9" s="13"/>
      <c r="F9" s="12" t="s">
        <v>24</v>
      </c>
      <c r="G9" s="12" t="s">
        <v>25</v>
      </c>
      <c r="H9" s="14" t="s">
        <v>45</v>
      </c>
    </row>
    <row r="10" spans="1:8" ht="12.75">
      <c r="A10" t="s">
        <v>96</v>
      </c>
      <c r="B10" s="48"/>
      <c r="C10" s="49"/>
      <c r="D10" s="13"/>
      <c r="E10" s="13"/>
      <c r="F10" s="12" t="s">
        <v>28</v>
      </c>
      <c r="G10" s="12" t="s">
        <v>29</v>
      </c>
      <c r="H10" s="14">
        <v>44</v>
      </c>
    </row>
    <row r="11" spans="1:8" ht="12.75">
      <c r="A11" t="s">
        <v>97</v>
      </c>
      <c r="F11" s="12" t="s">
        <v>28</v>
      </c>
      <c r="G11" s="12" t="s">
        <v>29</v>
      </c>
      <c r="H11" s="14">
        <v>44</v>
      </c>
    </row>
    <row r="12" spans="1:8" ht="12.75">
      <c r="A12" t="s">
        <v>98</v>
      </c>
      <c r="F12" s="12" t="s">
        <v>22</v>
      </c>
      <c r="G12" s="12" t="s">
        <v>23</v>
      </c>
      <c r="H12" s="14">
        <v>41</v>
      </c>
    </row>
    <row r="13" spans="1:8" ht="12.75">
      <c r="A13" t="s">
        <v>93</v>
      </c>
      <c r="F13" s="12" t="s">
        <v>42</v>
      </c>
      <c r="G13" s="12" t="s">
        <v>43</v>
      </c>
      <c r="H13" s="14">
        <v>42</v>
      </c>
    </row>
    <row r="14" spans="1:8" ht="12.75">
      <c r="A14" t="s">
        <v>113</v>
      </c>
      <c r="C14" s="10"/>
      <c r="D14" s="76"/>
      <c r="F14" s="12" t="s">
        <v>26</v>
      </c>
      <c r="G14" s="12" t="s">
        <v>27</v>
      </c>
      <c r="H14" s="14">
        <v>29</v>
      </c>
    </row>
    <row r="15" spans="1:8" ht="12.75">
      <c r="A15" t="s">
        <v>73</v>
      </c>
      <c r="F15" s="12" t="s">
        <v>55</v>
      </c>
      <c r="G15" s="12" t="s">
        <v>56</v>
      </c>
      <c r="H15" s="14">
        <v>35</v>
      </c>
    </row>
    <row r="16" spans="1:8" ht="12.75">
      <c r="A16" t="s">
        <v>94</v>
      </c>
      <c r="H16" s="14"/>
    </row>
    <row r="17" ht="12.75">
      <c r="A17" t="s">
        <v>95</v>
      </c>
    </row>
    <row r="18" ht="12.75">
      <c r="A18" t="s">
        <v>91</v>
      </c>
    </row>
    <row r="19" ht="12.75">
      <c r="A19" t="s">
        <v>92</v>
      </c>
    </row>
    <row r="20" ht="12.75">
      <c r="A20" t="s">
        <v>99</v>
      </c>
    </row>
    <row r="21" spans="1:19" ht="12.75">
      <c r="A21" t="s">
        <v>30</v>
      </c>
      <c r="S21" s="74"/>
    </row>
    <row r="22" spans="1:18" ht="12.75">
      <c r="A22" t="s">
        <v>167</v>
      </c>
      <c r="B22" s="1" t="s">
        <v>59</v>
      </c>
      <c r="D22" s="16" t="s">
        <v>60</v>
      </c>
      <c r="F22" s="9">
        <f>IF(J22="&lt;periodfr&gt;","",DATE(LEFT(J22-1,4),4,1))</f>
      </c>
      <c r="G22" s="15" t="s">
        <v>51</v>
      </c>
      <c r="H22" s="8">
        <f ca="1">IF(R22="&lt;period&gt;","",DATE(LEFT(R22,4)-IF(MONTH(TODAY())&gt;4,1,0),IF(RIGHT(R22,2)="13",4,RIGHT(R22,2)+4),1)-1)</f>
      </c>
      <c r="J22" s="12" t="s">
        <v>52</v>
      </c>
      <c r="N22" s="75" t="s">
        <v>52</v>
      </c>
      <c r="O22" s="16"/>
      <c r="P22" s="75" t="s">
        <v>53</v>
      </c>
      <c r="R22" s="106" t="s">
        <v>53</v>
      </c>
    </row>
    <row r="23" spans="1:18" ht="12.75">
      <c r="A23" t="s">
        <v>32</v>
      </c>
      <c r="B23" s="1" t="s">
        <v>59</v>
      </c>
      <c r="D23" s="16" t="s">
        <v>60</v>
      </c>
      <c r="F23" s="9">
        <f>IF(J23="&lt;periodfr&gt;","",DATE(LEFT(J23-1,4),4,1))</f>
        <v>41000</v>
      </c>
      <c r="G23" s="15" t="s">
        <v>51</v>
      </c>
      <c r="H23" s="8">
        <f ca="1">IF(R23="&lt;period&gt;","",DATE(LEFT(R23,4)-IF(MONTH(TODAY())&gt;4,1,0),IF(RIGHT(R23,2)="13",4,RIGHT(R23,2)+4),1)-1)</f>
        <v>41090</v>
      </c>
      <c r="J23" s="12">
        <v>201300</v>
      </c>
      <c r="N23" s="75">
        <v>201300</v>
      </c>
      <c r="O23" s="16"/>
      <c r="P23" s="75">
        <v>201303</v>
      </c>
      <c r="R23" s="106">
        <v>201303</v>
      </c>
    </row>
    <row r="24" ht="12.75">
      <c r="B24" s="1"/>
    </row>
    <row r="25" ht="12.75">
      <c r="B25" s="1" t="s">
        <v>50</v>
      </c>
    </row>
    <row r="26" spans="1:2" ht="12.75">
      <c r="A26" t="s">
        <v>31</v>
      </c>
      <c r="B26" s="5"/>
    </row>
    <row r="27" spans="4:21" ht="12.75">
      <c r="D27" s="27"/>
      <c r="F27" s="513" t="s">
        <v>46</v>
      </c>
      <c r="G27" s="514"/>
      <c r="H27" s="515"/>
      <c r="J27" s="513" t="s">
        <v>47</v>
      </c>
      <c r="K27" s="514"/>
      <c r="L27" s="513" t="s">
        <v>47</v>
      </c>
      <c r="M27" s="514"/>
      <c r="N27" s="515"/>
      <c r="P27" s="37" t="s">
        <v>48</v>
      </c>
      <c r="S27" s="27"/>
      <c r="U27" s="27"/>
    </row>
    <row r="28" spans="1:21" ht="25.5">
      <c r="A28" s="3"/>
      <c r="B28" s="11" t="s">
        <v>86</v>
      </c>
      <c r="C28" s="3"/>
      <c r="D28" s="28" t="s">
        <v>33</v>
      </c>
      <c r="E28" s="17"/>
      <c r="F28" s="31" t="s">
        <v>34</v>
      </c>
      <c r="G28" s="18" t="s">
        <v>35</v>
      </c>
      <c r="H28" s="32" t="s">
        <v>49</v>
      </c>
      <c r="I28" s="19"/>
      <c r="J28" s="31" t="s">
        <v>34</v>
      </c>
      <c r="K28" s="115" t="s">
        <v>35</v>
      </c>
      <c r="L28" s="31" t="s">
        <v>34</v>
      </c>
      <c r="M28" s="18" t="s">
        <v>47</v>
      </c>
      <c r="N28" s="32" t="s">
        <v>49</v>
      </c>
      <c r="P28" s="28" t="s">
        <v>49</v>
      </c>
      <c r="S28" s="28" t="s">
        <v>62</v>
      </c>
      <c r="U28" s="28" t="s">
        <v>87</v>
      </c>
    </row>
    <row r="29" spans="1:21" ht="12.75">
      <c r="A29" s="3"/>
      <c r="B29" s="3"/>
      <c r="C29" s="3"/>
      <c r="D29" s="28"/>
      <c r="E29" s="17"/>
      <c r="F29" s="31"/>
      <c r="G29" s="18"/>
      <c r="H29" s="32"/>
      <c r="I29" s="19"/>
      <c r="J29" s="31"/>
      <c r="K29" s="115"/>
      <c r="L29" s="31"/>
      <c r="M29" s="18"/>
      <c r="N29" s="32"/>
      <c r="P29" s="28"/>
      <c r="S29" s="28"/>
      <c r="U29" s="28"/>
    </row>
    <row r="30" spans="1:21" ht="12.75">
      <c r="A30" s="3"/>
      <c r="C30" s="3"/>
      <c r="D30" s="28"/>
      <c r="E30" s="17"/>
      <c r="F30" s="31"/>
      <c r="G30" s="18"/>
      <c r="H30" s="32"/>
      <c r="I30" s="19"/>
      <c r="J30" s="31"/>
      <c r="K30" s="115"/>
      <c r="L30" s="31"/>
      <c r="M30" s="18"/>
      <c r="N30" s="32"/>
      <c r="P30" s="28"/>
      <c r="S30" s="28"/>
      <c r="U30" s="28"/>
    </row>
    <row r="31" spans="1:21" ht="12.75">
      <c r="A31" t="s">
        <v>36</v>
      </c>
      <c r="B31" t="s">
        <v>12</v>
      </c>
      <c r="C31" t="s">
        <v>128</v>
      </c>
      <c r="D31" s="29" t="s">
        <v>37</v>
      </c>
      <c r="F31" s="33" t="s">
        <v>37</v>
      </c>
      <c r="G31" s="20" t="s">
        <v>38</v>
      </c>
      <c r="H31" s="34"/>
      <c r="J31" s="33" t="s">
        <v>37</v>
      </c>
      <c r="K31" s="116" t="s">
        <v>38</v>
      </c>
      <c r="L31" s="33"/>
      <c r="M31" s="20"/>
      <c r="N31" s="34"/>
      <c r="P31" s="29"/>
      <c r="R31" s="106" t="s">
        <v>72</v>
      </c>
      <c r="S31" s="29"/>
      <c r="U31" s="29"/>
    </row>
    <row r="32" spans="1:21" ht="12.75">
      <c r="A32" t="s">
        <v>39</v>
      </c>
      <c r="D32" s="29" t="s">
        <v>40</v>
      </c>
      <c r="F32" s="33" t="s">
        <v>41</v>
      </c>
      <c r="G32" s="20" t="s">
        <v>41</v>
      </c>
      <c r="H32" s="34"/>
      <c r="J32" s="33" t="s">
        <v>41</v>
      </c>
      <c r="K32" s="116" t="s">
        <v>41</v>
      </c>
      <c r="L32" s="33"/>
      <c r="M32" s="20"/>
      <c r="N32" s="34"/>
      <c r="P32" s="29"/>
      <c r="R32" s="107" t="s">
        <v>40</v>
      </c>
      <c r="S32" s="29"/>
      <c r="U32" s="29"/>
    </row>
    <row r="33" spans="1:21" ht="12.75">
      <c r="A33" t="s">
        <v>80</v>
      </c>
      <c r="D33" s="29"/>
      <c r="F33" s="33" t="s">
        <v>78</v>
      </c>
      <c r="G33" s="20" t="s">
        <v>78</v>
      </c>
      <c r="H33" s="34"/>
      <c r="J33" s="33" t="s">
        <v>79</v>
      </c>
      <c r="K33" s="116" t="s">
        <v>79</v>
      </c>
      <c r="L33" s="33"/>
      <c r="M33" s="20"/>
      <c r="N33" s="34"/>
      <c r="P33" s="29"/>
      <c r="S33" s="29"/>
      <c r="U33" s="29"/>
    </row>
    <row r="34" spans="1:21" ht="12.75">
      <c r="A34" t="s">
        <v>74</v>
      </c>
      <c r="D34" s="29"/>
      <c r="F34" s="33"/>
      <c r="G34" s="20"/>
      <c r="H34" s="34"/>
      <c r="J34" s="33"/>
      <c r="K34" s="116"/>
      <c r="L34" s="33"/>
      <c r="M34" s="20"/>
      <c r="N34" s="34"/>
      <c r="P34" s="29"/>
      <c r="S34" s="29"/>
      <c r="U34" s="29"/>
    </row>
    <row r="35" spans="1:21" s="70" customFormat="1" ht="12.75" outlineLevel="1">
      <c r="A35" s="24" t="s">
        <v>168</v>
      </c>
      <c r="B35" s="24" t="s">
        <v>170</v>
      </c>
      <c r="C35" s="24" t="s">
        <v>171</v>
      </c>
      <c r="D35" s="30">
        <v>1377268.9999999932</v>
      </c>
      <c r="E35" s="25"/>
      <c r="F35" s="35">
        <v>362099.00400000066</v>
      </c>
      <c r="G35" s="26">
        <v>296243.33</v>
      </c>
      <c r="H35" s="36">
        <f>G35-F35</f>
        <v>-65855.67400000064</v>
      </c>
      <c r="I35" s="25"/>
      <c r="J35" s="35">
        <v>-17781.252</v>
      </c>
      <c r="K35" s="117">
        <v>-159199.5</v>
      </c>
      <c r="L35" s="35">
        <f>-J35</f>
        <v>17781.252</v>
      </c>
      <c r="M35" s="26">
        <f>-K35</f>
        <v>159199.5</v>
      </c>
      <c r="N35" s="36">
        <f>L35-M35</f>
        <v>-141418.248</v>
      </c>
      <c r="O35" s="25"/>
      <c r="P35" s="30">
        <f>H35+N35</f>
        <v>-207273.92200000063</v>
      </c>
      <c r="Q35" s="38"/>
      <c r="R35" s="108">
        <v>0</v>
      </c>
      <c r="S35" s="30">
        <f>D35+R35</f>
        <v>1377268.9999999932</v>
      </c>
      <c r="T35" s="24"/>
      <c r="U35" s="30">
        <f>S35-D35</f>
        <v>0</v>
      </c>
    </row>
    <row r="36" spans="1:21" s="69" customFormat="1" ht="25.5" customHeight="1">
      <c r="A36" s="11" t="s">
        <v>169</v>
      </c>
      <c r="B36" s="11"/>
      <c r="C36" s="11" t="s">
        <v>198</v>
      </c>
      <c r="D36" s="40">
        <f>SUBTOTAL(9,D35:D35)</f>
        <v>1377268.9999999932</v>
      </c>
      <c r="E36" s="41"/>
      <c r="F36" s="42">
        <f>SUBTOTAL(9,F35:F35)</f>
        <v>362099.00400000066</v>
      </c>
      <c r="G36" s="43">
        <f>SUBTOTAL(9,G35:G35)</f>
        <v>296243.33</v>
      </c>
      <c r="H36" s="44">
        <f>SUBTOTAL(9,H35:H35)</f>
        <v>-65855.67400000064</v>
      </c>
      <c r="I36" s="41"/>
      <c r="J36" s="42"/>
      <c r="K36" s="118"/>
      <c r="L36" s="42">
        <f>SUBTOTAL(9,L35:L35)</f>
        <v>17781.252</v>
      </c>
      <c r="M36" s="43">
        <f>SUBTOTAL(9,M35:M35)</f>
        <v>159199.5</v>
      </c>
      <c r="N36" s="44">
        <f>SUBTOTAL(9,N35:N35)</f>
        <v>-141418.248</v>
      </c>
      <c r="O36" s="41"/>
      <c r="P36" s="40">
        <f>SUBTOTAL(9,P35:P35)</f>
        <v>-207273.92200000063</v>
      </c>
      <c r="Q36" s="103">
        <f>SUBTOTAL(9,Q35:Q35)</f>
        <v>0</v>
      </c>
      <c r="R36" s="109"/>
      <c r="S36" s="40">
        <f>SUBTOTAL(9,S35:S35)</f>
        <v>1377268.9999999932</v>
      </c>
      <c r="T36" s="11"/>
      <c r="U36" s="40">
        <f>SUBTOTAL(9,U35:U35)</f>
        <v>0</v>
      </c>
    </row>
    <row r="37" spans="1:21" s="70" customFormat="1" ht="12.75" outlineLevel="1">
      <c r="A37" s="24" t="s">
        <v>168</v>
      </c>
      <c r="B37" s="24" t="s">
        <v>172</v>
      </c>
      <c r="C37" s="24" t="s">
        <v>173</v>
      </c>
      <c r="D37" s="30">
        <v>1038698.0000000059</v>
      </c>
      <c r="E37" s="25"/>
      <c r="F37" s="35">
        <v>759361.1269999996</v>
      </c>
      <c r="G37" s="26">
        <v>763408.79</v>
      </c>
      <c r="H37" s="36">
        <f>G37-F37</f>
        <v>4047.663000000408</v>
      </c>
      <c r="I37" s="25"/>
      <c r="J37" s="35">
        <v>-459993</v>
      </c>
      <c r="K37" s="117">
        <v>-452614.08</v>
      </c>
      <c r="L37" s="35">
        <f aca="true" t="shared" si="0" ref="L37:M39">-J37</f>
        <v>459993</v>
      </c>
      <c r="M37" s="26">
        <f t="shared" si="0"/>
        <v>452614.08</v>
      </c>
      <c r="N37" s="36">
        <f>L37-M37</f>
        <v>7378.919999999984</v>
      </c>
      <c r="O37" s="25"/>
      <c r="P37" s="30">
        <f>H37+N37</f>
        <v>11426.583000000392</v>
      </c>
      <c r="Q37" s="38"/>
      <c r="R37" s="108">
        <v>0</v>
      </c>
      <c r="S37" s="30">
        <f>D37+R37</f>
        <v>1038698.0000000059</v>
      </c>
      <c r="T37" s="24"/>
      <c r="U37" s="30">
        <f>S37-D37</f>
        <v>0</v>
      </c>
    </row>
    <row r="38" spans="1:21" s="70" customFormat="1" ht="12.75" outlineLevel="1">
      <c r="A38" s="24" t="s">
        <v>168</v>
      </c>
      <c r="B38" s="24" t="s">
        <v>174</v>
      </c>
      <c r="C38" s="24" t="s">
        <v>175</v>
      </c>
      <c r="D38" s="30">
        <v>3278095.999999994</v>
      </c>
      <c r="E38" s="25"/>
      <c r="F38" s="35">
        <v>1962348.0640000002</v>
      </c>
      <c r="G38" s="26">
        <v>1041138.5</v>
      </c>
      <c r="H38" s="36">
        <f>G38-F38</f>
        <v>-921209.5640000002</v>
      </c>
      <c r="I38" s="25"/>
      <c r="J38" s="35">
        <v>-1164003.399</v>
      </c>
      <c r="K38" s="117">
        <v>-416955.8</v>
      </c>
      <c r="L38" s="35">
        <f t="shared" si="0"/>
        <v>1164003.399</v>
      </c>
      <c r="M38" s="26">
        <f t="shared" si="0"/>
        <v>416955.8</v>
      </c>
      <c r="N38" s="36">
        <f>L38-M38</f>
        <v>747047.5989999999</v>
      </c>
      <c r="O38" s="25"/>
      <c r="P38" s="30">
        <f>H38+N38</f>
        <v>-174161.96500000032</v>
      </c>
      <c r="Q38" s="38"/>
      <c r="R38" s="108">
        <v>81108</v>
      </c>
      <c r="S38" s="30">
        <f>D38+R38</f>
        <v>3359203.999999994</v>
      </c>
      <c r="T38" s="24"/>
      <c r="U38" s="30">
        <f>S38-D38</f>
        <v>81108</v>
      </c>
    </row>
    <row r="39" spans="1:21" s="70" customFormat="1" ht="12.75" outlineLevel="1">
      <c r="A39" s="24" t="s">
        <v>168</v>
      </c>
      <c r="B39" s="24" t="s">
        <v>176</v>
      </c>
      <c r="C39" s="24" t="s">
        <v>177</v>
      </c>
      <c r="D39" s="30">
        <v>-3733450.000000026</v>
      </c>
      <c r="E39" s="25"/>
      <c r="F39" s="35">
        <v>1020089.1409999996</v>
      </c>
      <c r="G39" s="26">
        <v>1143421.95</v>
      </c>
      <c r="H39" s="36">
        <f>G39-F39</f>
        <v>123332.80900000036</v>
      </c>
      <c r="I39" s="25"/>
      <c r="J39" s="35">
        <v>-2977265.27</v>
      </c>
      <c r="K39" s="117">
        <v>-3086099.66</v>
      </c>
      <c r="L39" s="35">
        <f t="shared" si="0"/>
        <v>2977265.27</v>
      </c>
      <c r="M39" s="26">
        <f t="shared" si="0"/>
        <v>3086099.66</v>
      </c>
      <c r="N39" s="36">
        <f>L39-M39</f>
        <v>-108834.39000000013</v>
      </c>
      <c r="O39" s="25"/>
      <c r="P39" s="30">
        <f>H39+N39</f>
        <v>14498.419000000227</v>
      </c>
      <c r="Q39" s="38"/>
      <c r="R39" s="108">
        <v>0</v>
      </c>
      <c r="S39" s="30">
        <f>D39+R39</f>
        <v>-3733450.000000026</v>
      </c>
      <c r="T39" s="24"/>
      <c r="U39" s="30">
        <f>S39-D39</f>
        <v>0</v>
      </c>
    </row>
    <row r="40" spans="1:21" s="69" customFormat="1" ht="25.5" customHeight="1">
      <c r="A40" s="11" t="s">
        <v>169</v>
      </c>
      <c r="B40" s="11"/>
      <c r="C40" s="11" t="s">
        <v>199</v>
      </c>
      <c r="D40" s="40">
        <f>SUBTOTAL(9,D37:D39)</f>
        <v>583343.9999999739</v>
      </c>
      <c r="E40" s="41"/>
      <c r="F40" s="42">
        <f>SUBTOTAL(9,F37:F39)</f>
        <v>3741798.3319999995</v>
      </c>
      <c r="G40" s="43">
        <f>SUBTOTAL(9,G37:G39)</f>
        <v>2947969.24</v>
      </c>
      <c r="H40" s="44">
        <f>SUBTOTAL(9,H37:H39)</f>
        <v>-793829.0919999995</v>
      </c>
      <c r="I40" s="41"/>
      <c r="J40" s="42"/>
      <c r="K40" s="118"/>
      <c r="L40" s="42">
        <f>SUBTOTAL(9,L37:L39)</f>
        <v>4601261.669</v>
      </c>
      <c r="M40" s="43">
        <f>SUBTOTAL(9,M37:M39)</f>
        <v>3955669.54</v>
      </c>
      <c r="N40" s="44">
        <f>SUBTOTAL(9,N37:N39)</f>
        <v>645592.1289999997</v>
      </c>
      <c r="O40" s="41"/>
      <c r="P40" s="40">
        <f>SUBTOTAL(9,P37:P39)</f>
        <v>-148236.9629999997</v>
      </c>
      <c r="Q40" s="103">
        <f>SUBTOTAL(9,Q37:Q39)</f>
        <v>0</v>
      </c>
      <c r="R40" s="109"/>
      <c r="S40" s="40">
        <f>SUBTOTAL(9,S37:S39)</f>
        <v>664451.9999999739</v>
      </c>
      <c r="T40" s="11"/>
      <c r="U40" s="40">
        <f>SUBTOTAL(9,U37:U39)</f>
        <v>81108</v>
      </c>
    </row>
    <row r="41" spans="1:21" s="70" customFormat="1" ht="12.75" outlineLevel="1">
      <c r="A41" s="24" t="s">
        <v>168</v>
      </c>
      <c r="B41" s="24" t="s">
        <v>178</v>
      </c>
      <c r="C41" s="24" t="s">
        <v>179</v>
      </c>
      <c r="D41" s="30">
        <v>1619307.000000006</v>
      </c>
      <c r="E41" s="25"/>
      <c r="F41" s="35">
        <v>626259.3430000003</v>
      </c>
      <c r="G41" s="26">
        <v>801556.6299999994</v>
      </c>
      <c r="H41" s="36">
        <f>G41-F41</f>
        <v>175297.28699999908</v>
      </c>
      <c r="I41" s="25"/>
      <c r="J41" s="35">
        <v>-397812.4010000001</v>
      </c>
      <c r="K41" s="117">
        <v>-506536.6</v>
      </c>
      <c r="L41" s="35">
        <f aca="true" t="shared" si="1" ref="L41:M44">-J41</f>
        <v>397812.4010000001</v>
      </c>
      <c r="M41" s="26">
        <f t="shared" si="1"/>
        <v>506536.6</v>
      </c>
      <c r="N41" s="36">
        <f>L41-M41</f>
        <v>-108724.19899999985</v>
      </c>
      <c r="O41" s="25"/>
      <c r="P41" s="30">
        <f>H41+N41</f>
        <v>66573.08799999923</v>
      </c>
      <c r="Q41" s="38"/>
      <c r="R41" s="108">
        <v>0</v>
      </c>
      <c r="S41" s="30">
        <f>D41+R41</f>
        <v>1619307.000000006</v>
      </c>
      <c r="T41" s="24"/>
      <c r="U41" s="30">
        <f>S41-D41</f>
        <v>0</v>
      </c>
    </row>
    <row r="42" spans="1:21" s="70" customFormat="1" ht="12.75" outlineLevel="1">
      <c r="A42" s="24" t="s">
        <v>168</v>
      </c>
      <c r="B42" s="24" t="s">
        <v>180</v>
      </c>
      <c r="C42" s="24" t="s">
        <v>181</v>
      </c>
      <c r="D42" s="30">
        <v>3357120.000000042</v>
      </c>
      <c r="E42" s="25"/>
      <c r="F42" s="35">
        <v>1223533.8539999996</v>
      </c>
      <c r="G42" s="26">
        <v>1115341.69</v>
      </c>
      <c r="H42" s="36">
        <f>G42-F42</f>
        <v>-108192.16399999964</v>
      </c>
      <c r="I42" s="25"/>
      <c r="J42" s="35">
        <v>-525036.752</v>
      </c>
      <c r="K42" s="117">
        <v>-388157.67</v>
      </c>
      <c r="L42" s="35">
        <f t="shared" si="1"/>
        <v>525036.752</v>
      </c>
      <c r="M42" s="26">
        <f t="shared" si="1"/>
        <v>388157.67</v>
      </c>
      <c r="N42" s="36">
        <f>L42-M42</f>
        <v>136879.082</v>
      </c>
      <c r="O42" s="25"/>
      <c r="P42" s="30">
        <f>H42+N42</f>
        <v>28686.918000000354</v>
      </c>
      <c r="Q42" s="38"/>
      <c r="R42" s="108">
        <v>0</v>
      </c>
      <c r="S42" s="30">
        <f>D42+R42</f>
        <v>3357120.000000042</v>
      </c>
      <c r="T42" s="24"/>
      <c r="U42" s="30">
        <f>S42-D42</f>
        <v>0</v>
      </c>
    </row>
    <row r="43" spans="1:21" s="70" customFormat="1" ht="12.75" outlineLevel="1">
      <c r="A43" s="24" t="s">
        <v>168</v>
      </c>
      <c r="B43" s="24" t="s">
        <v>182</v>
      </c>
      <c r="C43" s="24" t="s">
        <v>183</v>
      </c>
      <c r="D43" s="30">
        <v>-1128205.000000028</v>
      </c>
      <c r="E43" s="25"/>
      <c r="F43" s="35">
        <v>9600970.572000008</v>
      </c>
      <c r="G43" s="26">
        <v>9133645.53000001</v>
      </c>
      <c r="H43" s="36">
        <f>G43-F43</f>
        <v>-467325.0419999976</v>
      </c>
      <c r="I43" s="25"/>
      <c r="J43" s="35">
        <v>-9063999.806000004</v>
      </c>
      <c r="K43" s="117">
        <v>-9090335.159999995</v>
      </c>
      <c r="L43" s="35">
        <f t="shared" si="1"/>
        <v>9063999.806000004</v>
      </c>
      <c r="M43" s="26">
        <f t="shared" si="1"/>
        <v>9090335.159999995</v>
      </c>
      <c r="N43" s="36">
        <f>L43-M43</f>
        <v>-26335.35399999097</v>
      </c>
      <c r="O43" s="25"/>
      <c r="P43" s="30">
        <f>H43+N43</f>
        <v>-493660.39599998854</v>
      </c>
      <c r="Q43" s="38"/>
      <c r="R43" s="108">
        <v>-114122</v>
      </c>
      <c r="S43" s="30">
        <f>D43+R43</f>
        <v>-1242327.000000028</v>
      </c>
      <c r="T43" s="24"/>
      <c r="U43" s="30">
        <f>S43-D43</f>
        <v>-114122</v>
      </c>
    </row>
    <row r="44" spans="1:21" s="70" customFormat="1" ht="12.75" outlineLevel="1">
      <c r="A44" s="24" t="s">
        <v>168</v>
      </c>
      <c r="B44" s="24" t="s">
        <v>184</v>
      </c>
      <c r="C44" s="24" t="s">
        <v>185</v>
      </c>
      <c r="D44" s="30">
        <v>3873413</v>
      </c>
      <c r="E44" s="25"/>
      <c r="F44" s="35">
        <v>1053110.0159999996</v>
      </c>
      <c r="G44" s="26">
        <v>1077860.92</v>
      </c>
      <c r="H44" s="36">
        <f>G44-F44</f>
        <v>24750.90400000033</v>
      </c>
      <c r="I44" s="25"/>
      <c r="J44" s="35">
        <v>-37587.35</v>
      </c>
      <c r="K44" s="117">
        <v>-22891.32</v>
      </c>
      <c r="L44" s="35">
        <f t="shared" si="1"/>
        <v>37587.35</v>
      </c>
      <c r="M44" s="26">
        <f t="shared" si="1"/>
        <v>22891.32</v>
      </c>
      <c r="N44" s="36">
        <f>L44-M44</f>
        <v>14696.029999999999</v>
      </c>
      <c r="O44" s="25"/>
      <c r="P44" s="30">
        <f>H44+N44</f>
        <v>39446.93400000033</v>
      </c>
      <c r="Q44" s="38"/>
      <c r="R44" s="108">
        <v>0</v>
      </c>
      <c r="S44" s="30">
        <f>D44+R44</f>
        <v>3873413</v>
      </c>
      <c r="T44" s="24"/>
      <c r="U44" s="30">
        <f>S44-D44</f>
        <v>0</v>
      </c>
    </row>
    <row r="45" spans="1:21" s="69" customFormat="1" ht="25.5" customHeight="1">
      <c r="A45" s="11" t="s">
        <v>169</v>
      </c>
      <c r="B45" s="11"/>
      <c r="C45" s="11" t="s">
        <v>200</v>
      </c>
      <c r="D45" s="40">
        <f>SUBTOTAL(9,D41:D44)</f>
        <v>7721635.0000000205</v>
      </c>
      <c r="E45" s="41"/>
      <c r="F45" s="42">
        <f>SUBTOTAL(9,F41:F44)</f>
        <v>12503873.785000008</v>
      </c>
      <c r="G45" s="43">
        <f>SUBTOTAL(9,G41:G44)</f>
        <v>12128404.770000009</v>
      </c>
      <c r="H45" s="44">
        <f>SUBTOTAL(9,H41:H44)</f>
        <v>-375469.0149999978</v>
      </c>
      <c r="I45" s="41"/>
      <c r="J45" s="42"/>
      <c r="K45" s="118"/>
      <c r="L45" s="42">
        <f>SUBTOTAL(9,L41:L44)</f>
        <v>10024436.309000004</v>
      </c>
      <c r="M45" s="43">
        <f>SUBTOTAL(9,M41:M44)</f>
        <v>10007920.749999994</v>
      </c>
      <c r="N45" s="44">
        <f>SUBTOTAL(9,N41:N44)</f>
        <v>16515.559000009176</v>
      </c>
      <c r="O45" s="41"/>
      <c r="P45" s="40">
        <f>SUBTOTAL(9,P41:P44)</f>
        <v>-358953.4559999886</v>
      </c>
      <c r="Q45" s="103">
        <f>SUBTOTAL(9,Q41:Q44)</f>
        <v>0</v>
      </c>
      <c r="R45" s="109"/>
      <c r="S45" s="40">
        <f>SUBTOTAL(9,S41:S44)</f>
        <v>7607513.0000000205</v>
      </c>
      <c r="T45" s="11"/>
      <c r="U45" s="40">
        <f>SUBTOTAL(9,U41:U44)</f>
        <v>-114122</v>
      </c>
    </row>
    <row r="46" spans="1:21" s="70" customFormat="1" ht="12.75" outlineLevel="1">
      <c r="A46" s="24" t="s">
        <v>168</v>
      </c>
      <c r="B46" s="24" t="s">
        <v>186</v>
      </c>
      <c r="C46" s="24" t="s">
        <v>187</v>
      </c>
      <c r="D46" s="30">
        <v>375639</v>
      </c>
      <c r="E46" s="25"/>
      <c r="F46" s="35">
        <v>93909.748</v>
      </c>
      <c r="G46" s="26">
        <v>114587.07</v>
      </c>
      <c r="H46" s="36">
        <f aca="true" t="shared" si="2" ref="H46:H51">G46-F46</f>
        <v>20677.322</v>
      </c>
      <c r="I46" s="25"/>
      <c r="J46" s="35">
        <v>0</v>
      </c>
      <c r="K46" s="117">
        <v>0</v>
      </c>
      <c r="L46" s="35">
        <f aca="true" t="shared" si="3" ref="L46:M51">-J46</f>
        <v>0</v>
      </c>
      <c r="M46" s="26">
        <f t="shared" si="3"/>
        <v>0</v>
      </c>
      <c r="N46" s="36">
        <f aca="true" t="shared" si="4" ref="N46:N51">L46-M46</f>
        <v>0</v>
      </c>
      <c r="O46" s="25"/>
      <c r="P46" s="30">
        <f aca="true" t="shared" si="5" ref="P46:P51">H46+N46</f>
        <v>20677.322</v>
      </c>
      <c r="Q46" s="38"/>
      <c r="R46" s="108">
        <v>0</v>
      </c>
      <c r="S46" s="30">
        <f aca="true" t="shared" si="6" ref="S46:S51">D46+R46</f>
        <v>375639</v>
      </c>
      <c r="T46" s="24"/>
      <c r="U46" s="30">
        <f aca="true" t="shared" si="7" ref="U46:U51">S46-D46</f>
        <v>0</v>
      </c>
    </row>
    <row r="47" spans="1:21" s="70" customFormat="1" ht="12.75" outlineLevel="1">
      <c r="A47" s="24" t="s">
        <v>168</v>
      </c>
      <c r="B47" s="24" t="s">
        <v>188</v>
      </c>
      <c r="C47" s="24" t="s">
        <v>189</v>
      </c>
      <c r="D47" s="30">
        <v>3563998</v>
      </c>
      <c r="E47" s="25"/>
      <c r="F47" s="35">
        <v>838835.2780000011</v>
      </c>
      <c r="G47" s="26">
        <v>865478.84</v>
      </c>
      <c r="H47" s="36">
        <f t="shared" si="2"/>
        <v>26643.56199999887</v>
      </c>
      <c r="I47" s="25"/>
      <c r="J47" s="35">
        <v>-59701.00199999999</v>
      </c>
      <c r="K47" s="117">
        <v>-55650.62</v>
      </c>
      <c r="L47" s="35">
        <f t="shared" si="3"/>
        <v>59701.00199999999</v>
      </c>
      <c r="M47" s="26">
        <f t="shared" si="3"/>
        <v>55650.62</v>
      </c>
      <c r="N47" s="36">
        <f t="shared" si="4"/>
        <v>4050.3819999999905</v>
      </c>
      <c r="O47" s="25"/>
      <c r="P47" s="30">
        <f t="shared" si="5"/>
        <v>30693.94399999886</v>
      </c>
      <c r="Q47" s="38"/>
      <c r="R47" s="108">
        <v>0</v>
      </c>
      <c r="S47" s="30">
        <f t="shared" si="6"/>
        <v>3563998</v>
      </c>
      <c r="T47" s="24"/>
      <c r="U47" s="30">
        <f t="shared" si="7"/>
        <v>0</v>
      </c>
    </row>
    <row r="48" spans="1:21" s="70" customFormat="1" ht="12.75" outlineLevel="1">
      <c r="A48" s="24" t="s">
        <v>168</v>
      </c>
      <c r="B48" s="24" t="s">
        <v>190</v>
      </c>
      <c r="C48" s="24" t="s">
        <v>191</v>
      </c>
      <c r="D48" s="30">
        <v>2613112.000000035</v>
      </c>
      <c r="E48" s="25"/>
      <c r="F48" s="35">
        <v>1025261.7489999991</v>
      </c>
      <c r="G48" s="26">
        <v>1083877.17</v>
      </c>
      <c r="H48" s="36">
        <f t="shared" si="2"/>
        <v>58615.42100000079</v>
      </c>
      <c r="I48" s="25"/>
      <c r="J48" s="35">
        <v>-371994.498</v>
      </c>
      <c r="K48" s="117">
        <v>-367799.25</v>
      </c>
      <c r="L48" s="35">
        <f t="shared" si="3"/>
        <v>371994.498</v>
      </c>
      <c r="M48" s="26">
        <f t="shared" si="3"/>
        <v>367799.25</v>
      </c>
      <c r="N48" s="36">
        <f t="shared" si="4"/>
        <v>4195.248000000021</v>
      </c>
      <c r="O48" s="25"/>
      <c r="P48" s="30">
        <f t="shared" si="5"/>
        <v>62810.66900000081</v>
      </c>
      <c r="Q48" s="38"/>
      <c r="R48" s="108">
        <v>481765</v>
      </c>
      <c r="S48" s="30">
        <f t="shared" si="6"/>
        <v>3094877.000000035</v>
      </c>
      <c r="T48" s="24"/>
      <c r="U48" s="30">
        <f t="shared" si="7"/>
        <v>481765</v>
      </c>
    </row>
    <row r="49" spans="1:21" s="70" customFormat="1" ht="12.75" outlineLevel="1">
      <c r="A49" s="24" t="s">
        <v>168</v>
      </c>
      <c r="B49" s="24" t="s">
        <v>192</v>
      </c>
      <c r="C49" s="24" t="s">
        <v>193</v>
      </c>
      <c r="D49" s="30">
        <v>2208820</v>
      </c>
      <c r="E49" s="25"/>
      <c r="F49" s="35">
        <v>621912.7559999999</v>
      </c>
      <c r="G49" s="26">
        <v>567750.32</v>
      </c>
      <c r="H49" s="36">
        <f t="shared" si="2"/>
        <v>-54162.43599999999</v>
      </c>
      <c r="I49" s="25"/>
      <c r="J49" s="35">
        <v>-46672.997</v>
      </c>
      <c r="K49" s="117">
        <v>-49117.65</v>
      </c>
      <c r="L49" s="35">
        <f t="shared" si="3"/>
        <v>46672.997</v>
      </c>
      <c r="M49" s="26">
        <f t="shared" si="3"/>
        <v>49117.65</v>
      </c>
      <c r="N49" s="36">
        <f t="shared" si="4"/>
        <v>-2444.6529999999984</v>
      </c>
      <c r="O49" s="25"/>
      <c r="P49" s="30">
        <f t="shared" si="5"/>
        <v>-56607.088999999985</v>
      </c>
      <c r="Q49" s="38"/>
      <c r="R49" s="108">
        <v>0</v>
      </c>
      <c r="S49" s="30">
        <f t="shared" si="6"/>
        <v>2208820</v>
      </c>
      <c r="T49" s="24"/>
      <c r="U49" s="30">
        <f t="shared" si="7"/>
        <v>0</v>
      </c>
    </row>
    <row r="50" spans="1:21" s="70" customFormat="1" ht="12.75" outlineLevel="1">
      <c r="A50" s="24" t="s">
        <v>168</v>
      </c>
      <c r="B50" s="24" t="s">
        <v>194</v>
      </c>
      <c r="C50" s="24" t="s">
        <v>195</v>
      </c>
      <c r="D50" s="30">
        <v>1218899</v>
      </c>
      <c r="E50" s="25"/>
      <c r="F50" s="35">
        <v>472649.76</v>
      </c>
      <c r="G50" s="26">
        <v>693440.7599999993</v>
      </c>
      <c r="H50" s="36">
        <f t="shared" si="2"/>
        <v>220790.9999999993</v>
      </c>
      <c r="I50" s="25"/>
      <c r="J50" s="35">
        <v>-167926.24899999998</v>
      </c>
      <c r="K50" s="117">
        <v>-93055.93</v>
      </c>
      <c r="L50" s="35">
        <f t="shared" si="3"/>
        <v>167926.24899999998</v>
      </c>
      <c r="M50" s="26">
        <f t="shared" si="3"/>
        <v>93055.93</v>
      </c>
      <c r="N50" s="36">
        <f t="shared" si="4"/>
        <v>74870.31899999999</v>
      </c>
      <c r="O50" s="25"/>
      <c r="P50" s="30">
        <f t="shared" si="5"/>
        <v>295661.3189999993</v>
      </c>
      <c r="Q50" s="38"/>
      <c r="R50" s="108">
        <v>207398</v>
      </c>
      <c r="S50" s="30">
        <f t="shared" si="6"/>
        <v>1426297</v>
      </c>
      <c r="T50" s="24"/>
      <c r="U50" s="30">
        <f t="shared" si="7"/>
        <v>207398</v>
      </c>
    </row>
    <row r="51" spans="1:21" s="70" customFormat="1" ht="12.75" outlineLevel="1">
      <c r="A51" s="24" t="s">
        <v>168</v>
      </c>
      <c r="B51" s="24" t="s">
        <v>196</v>
      </c>
      <c r="C51" s="24" t="s">
        <v>197</v>
      </c>
      <c r="D51" s="30">
        <v>2447863</v>
      </c>
      <c r="E51" s="25"/>
      <c r="F51" s="35">
        <v>685832.2679999985</v>
      </c>
      <c r="G51" s="26">
        <v>766201.5</v>
      </c>
      <c r="H51" s="36">
        <f t="shared" si="2"/>
        <v>80369.23200000147</v>
      </c>
      <c r="I51" s="25"/>
      <c r="J51" s="35">
        <v>-27042.25</v>
      </c>
      <c r="K51" s="117">
        <v>-52990.01</v>
      </c>
      <c r="L51" s="35">
        <f t="shared" si="3"/>
        <v>27042.25</v>
      </c>
      <c r="M51" s="26">
        <f t="shared" si="3"/>
        <v>52990.01</v>
      </c>
      <c r="N51" s="36">
        <f t="shared" si="4"/>
        <v>-25947.760000000002</v>
      </c>
      <c r="O51" s="25"/>
      <c r="P51" s="30">
        <f t="shared" si="5"/>
        <v>54421.47200000147</v>
      </c>
      <c r="Q51" s="38"/>
      <c r="R51" s="108">
        <v>80000</v>
      </c>
      <c r="S51" s="30">
        <f t="shared" si="6"/>
        <v>2527863</v>
      </c>
      <c r="T51" s="24"/>
      <c r="U51" s="30">
        <f t="shared" si="7"/>
        <v>80000</v>
      </c>
    </row>
    <row r="52" spans="1:21" s="69" customFormat="1" ht="25.5" customHeight="1">
      <c r="A52" s="11" t="s">
        <v>169</v>
      </c>
      <c r="B52" s="11"/>
      <c r="C52" s="11" t="s">
        <v>201</v>
      </c>
      <c r="D52" s="40">
        <f>SUBTOTAL(9,D46:D51)</f>
        <v>12428331.000000035</v>
      </c>
      <c r="E52" s="41"/>
      <c r="F52" s="42">
        <f>SUBTOTAL(9,F46:F51)</f>
        <v>3738401.5589999985</v>
      </c>
      <c r="G52" s="43">
        <f>SUBTOTAL(9,G46:G51)</f>
        <v>4091335.659999999</v>
      </c>
      <c r="H52" s="44">
        <f>SUBTOTAL(9,H46:H51)</f>
        <v>352934.10100000043</v>
      </c>
      <c r="I52" s="41"/>
      <c r="J52" s="42"/>
      <c r="K52" s="118"/>
      <c r="L52" s="42">
        <f>SUBTOTAL(9,L46:L51)</f>
        <v>673336.9959999999</v>
      </c>
      <c r="M52" s="43">
        <f>SUBTOTAL(9,M46:M51)</f>
        <v>618613.46</v>
      </c>
      <c r="N52" s="44">
        <f>SUBTOTAL(9,N46:N51)</f>
        <v>54723.536</v>
      </c>
      <c r="O52" s="41"/>
      <c r="P52" s="40">
        <f>SUBTOTAL(9,P46:P51)</f>
        <v>407657.63700000045</v>
      </c>
      <c r="Q52" s="103">
        <f>SUBTOTAL(9,Q46:Q51)</f>
        <v>0</v>
      </c>
      <c r="R52" s="109"/>
      <c r="S52" s="40">
        <f>SUBTOTAL(9,S46:S51)</f>
        <v>13197494.000000035</v>
      </c>
      <c r="T52" s="11"/>
      <c r="U52" s="40">
        <f>SUBTOTAL(9,U46:U51)</f>
        <v>769163</v>
      </c>
    </row>
    <row r="53" spans="1:21" s="70" customFormat="1" ht="12.75">
      <c r="A53" s="24" t="s">
        <v>57</v>
      </c>
      <c r="B53" s="24">
        <v>0</v>
      </c>
      <c r="C53" s="24">
        <v>0</v>
      </c>
      <c r="D53" s="30">
        <v>0</v>
      </c>
      <c r="E53" s="25"/>
      <c r="F53" s="35">
        <v>0</v>
      </c>
      <c r="G53" s="26">
        <v>0</v>
      </c>
      <c r="H53" s="36">
        <f>G53-F53</f>
        <v>0</v>
      </c>
      <c r="I53" s="25"/>
      <c r="J53" s="35">
        <v>0</v>
      </c>
      <c r="K53" s="117">
        <v>0</v>
      </c>
      <c r="L53" s="35">
        <f>-J53</f>
        <v>0</v>
      </c>
      <c r="M53" s="26">
        <f>-K53</f>
        <v>0</v>
      </c>
      <c r="N53" s="36">
        <f>L53-M53</f>
        <v>0</v>
      </c>
      <c r="O53" s="25"/>
      <c r="P53" s="30">
        <f>H53+N53</f>
        <v>0</v>
      </c>
      <c r="Q53" s="38"/>
      <c r="R53" s="108">
        <v>0</v>
      </c>
      <c r="S53" s="30">
        <f>D53+R53</f>
        <v>0</v>
      </c>
      <c r="T53" s="24"/>
      <c r="U53" s="30">
        <f>S53-D53</f>
        <v>0</v>
      </c>
    </row>
    <row r="54" spans="1:21" s="69" customFormat="1" ht="25.5" customHeight="1">
      <c r="A54" s="11" t="s">
        <v>77</v>
      </c>
      <c r="B54" s="11"/>
      <c r="C54" s="11" t="s">
        <v>75</v>
      </c>
      <c r="D54" s="40" t="s">
        <v>76</v>
      </c>
      <c r="E54" s="41"/>
      <c r="F54" s="42" t="s">
        <v>76</v>
      </c>
      <c r="G54" s="43" t="s">
        <v>76</v>
      </c>
      <c r="H54" s="44" t="s">
        <v>76</v>
      </c>
      <c r="I54" s="41"/>
      <c r="J54" s="42"/>
      <c r="K54" s="118"/>
      <c r="L54" s="42" t="s">
        <v>76</v>
      </c>
      <c r="M54" s="43" t="s">
        <v>76</v>
      </c>
      <c r="N54" s="44" t="s">
        <v>76</v>
      </c>
      <c r="O54" s="41"/>
      <c r="P54" s="40" t="s">
        <v>76</v>
      </c>
      <c r="Q54" s="103" t="s">
        <v>76</v>
      </c>
      <c r="R54" s="109"/>
      <c r="S54" s="40" t="s">
        <v>76</v>
      </c>
      <c r="T54" s="11"/>
      <c r="U54" s="40" t="s">
        <v>76</v>
      </c>
    </row>
    <row r="55" spans="4:21" s="70" customFormat="1" ht="12.75">
      <c r="D55" s="26"/>
      <c r="E55" s="26"/>
      <c r="F55" s="26"/>
      <c r="G55" s="26"/>
      <c r="H55" s="26"/>
      <c r="I55" s="26"/>
      <c r="J55" s="26"/>
      <c r="K55" s="117"/>
      <c r="L55" s="26"/>
      <c r="M55" s="26"/>
      <c r="N55" s="26"/>
      <c r="O55" s="26"/>
      <c r="P55" s="26"/>
      <c r="Q55" s="39"/>
      <c r="R55" s="108"/>
      <c r="S55" s="26"/>
      <c r="U55" s="26"/>
    </row>
    <row r="56" spans="1:21" ht="12.75">
      <c r="A56" s="68"/>
      <c r="B56" s="71" t="s">
        <v>71</v>
      </c>
      <c r="C56" s="83"/>
      <c r="D56" s="101">
        <f>SUM(D32:D53)/2</f>
        <v>22110579.000000022</v>
      </c>
      <c r="E56" s="22"/>
      <c r="F56" s="101">
        <f>SUM(F33:F53)/2</f>
        <v>20346172.680000003</v>
      </c>
      <c r="G56" s="101">
        <f>SUM(G33:G53)/2</f>
        <v>19463953.000000007</v>
      </c>
      <c r="H56" s="101">
        <f>SUM(H33:H53)/2</f>
        <v>-882219.6799999975</v>
      </c>
      <c r="I56" s="22"/>
      <c r="J56" s="101">
        <f>SUM(J33:J53)</f>
        <v>-15316816.226000004</v>
      </c>
      <c r="K56" s="119">
        <f>SUM(K33:K53)</f>
        <v>-14741403.249999994</v>
      </c>
      <c r="L56" s="101">
        <f>-J56</f>
        <v>15316816.226000004</v>
      </c>
      <c r="M56" s="101">
        <f>-K56</f>
        <v>14741403.249999994</v>
      </c>
      <c r="N56" s="101">
        <f>L56-M56</f>
        <v>575412.9760000091</v>
      </c>
      <c r="O56" s="20"/>
      <c r="P56" s="101">
        <f>H56+N56</f>
        <v>-306806.7039999884</v>
      </c>
      <c r="Q56" s="39"/>
      <c r="R56" s="110">
        <f>SUM(R34:R53)</f>
        <v>736149</v>
      </c>
      <c r="S56" s="101">
        <f>D56+R56</f>
        <v>22846728.000000022</v>
      </c>
      <c r="T56" s="68"/>
      <c r="U56" s="101">
        <f>S56-D56</f>
        <v>736149</v>
      </c>
    </row>
    <row r="57" ht="12.75">
      <c r="A57" t="s">
        <v>109</v>
      </c>
    </row>
    <row r="58" ht="12.75">
      <c r="A58" t="s">
        <v>89</v>
      </c>
    </row>
    <row r="59" spans="1:8" ht="12.75">
      <c r="A59" t="s">
        <v>103</v>
      </c>
      <c r="H59" s="14"/>
    </row>
    <row r="60" spans="1:8" ht="12.75">
      <c r="A60" t="s">
        <v>104</v>
      </c>
      <c r="H60" s="14"/>
    </row>
    <row r="61" spans="1:8" ht="12.75">
      <c r="A61" t="s">
        <v>90</v>
      </c>
      <c r="H61" s="14"/>
    </row>
    <row r="62" spans="1:8" ht="12.75">
      <c r="A62" t="s">
        <v>96</v>
      </c>
      <c r="H62" s="14"/>
    </row>
    <row r="63" spans="1:8" ht="12.75">
      <c r="A63" t="s">
        <v>97</v>
      </c>
      <c r="H63" s="14"/>
    </row>
    <row r="64" spans="1:8" ht="12.75">
      <c r="A64" t="s">
        <v>98</v>
      </c>
      <c r="H64" s="14"/>
    </row>
    <row r="65" spans="1:8" ht="12.75">
      <c r="A65" t="s">
        <v>93</v>
      </c>
      <c r="D65"/>
      <c r="E65" s="13"/>
      <c r="H65" s="14"/>
    </row>
    <row r="66" spans="1:5" ht="12.75">
      <c r="A66" t="s">
        <v>73</v>
      </c>
      <c r="E66" s="13"/>
    </row>
    <row r="67" spans="1:5" ht="12.75">
      <c r="A67" t="s">
        <v>114</v>
      </c>
      <c r="D67"/>
      <c r="E67" s="13"/>
    </row>
    <row r="68" spans="1:5" ht="12.75">
      <c r="A68" t="s">
        <v>94</v>
      </c>
      <c r="C68" s="10"/>
      <c r="D68"/>
      <c r="E68" s="13"/>
    </row>
    <row r="69" spans="1:5" ht="12.75">
      <c r="A69" t="s">
        <v>115</v>
      </c>
      <c r="D69" s="13"/>
      <c r="E69" s="13"/>
    </row>
    <row r="70" spans="1:5" ht="12.75">
      <c r="A70" t="s">
        <v>102</v>
      </c>
      <c r="D70" s="13"/>
      <c r="E70" s="13"/>
    </row>
    <row r="71" ht="12.75">
      <c r="A71" t="s">
        <v>30</v>
      </c>
    </row>
    <row r="72" spans="1:21" ht="12.75">
      <c r="A72" s="91"/>
      <c r="B72" s="91"/>
      <c r="C72" s="91"/>
      <c r="D72" s="18"/>
      <c r="E72" s="92"/>
      <c r="F72" s="18"/>
      <c r="G72" s="18"/>
      <c r="H72" s="18"/>
      <c r="I72" s="18"/>
      <c r="J72" s="18"/>
      <c r="K72" s="115"/>
      <c r="L72" s="18"/>
      <c r="M72" s="18"/>
      <c r="N72" s="18"/>
      <c r="O72" s="20"/>
      <c r="P72" s="18"/>
      <c r="Q72" s="72"/>
      <c r="S72" s="18"/>
      <c r="T72" s="68"/>
      <c r="U72" s="18"/>
    </row>
    <row r="73" spans="1:21" ht="12.75">
      <c r="A73" s="91"/>
      <c r="B73" s="68"/>
      <c r="C73" s="91"/>
      <c r="D73" s="18"/>
      <c r="E73" s="92"/>
      <c r="F73" s="18"/>
      <c r="G73" s="18"/>
      <c r="H73" s="18"/>
      <c r="I73" s="18"/>
      <c r="J73" s="18"/>
      <c r="K73" s="115"/>
      <c r="L73" s="18"/>
      <c r="M73" s="18"/>
      <c r="N73" s="18"/>
      <c r="O73" s="20"/>
      <c r="P73" s="18"/>
      <c r="Q73" s="72"/>
      <c r="S73" s="18"/>
      <c r="T73" s="68"/>
      <c r="U73" s="18"/>
    </row>
    <row r="74" spans="1:21" ht="12.75">
      <c r="A74" s="68" t="s">
        <v>36</v>
      </c>
      <c r="B74" s="68"/>
      <c r="C74" s="68"/>
      <c r="D74" s="20" t="s">
        <v>37</v>
      </c>
      <c r="E74" s="20"/>
      <c r="F74" s="20" t="s">
        <v>37</v>
      </c>
      <c r="G74" s="20" t="s">
        <v>38</v>
      </c>
      <c r="H74" s="20"/>
      <c r="I74" s="20"/>
      <c r="J74" s="20" t="s">
        <v>37</v>
      </c>
      <c r="K74" s="116" t="s">
        <v>38</v>
      </c>
      <c r="L74" s="20"/>
      <c r="M74" s="20"/>
      <c r="N74" s="20"/>
      <c r="O74" s="20"/>
      <c r="P74" s="20"/>
      <c r="Q74" s="72"/>
      <c r="R74" s="106" t="s">
        <v>72</v>
      </c>
      <c r="S74" s="20"/>
      <c r="T74" s="68"/>
      <c r="U74" s="20"/>
    </row>
    <row r="75" spans="1:21" ht="12.75">
      <c r="A75" s="68" t="s">
        <v>39</v>
      </c>
      <c r="B75" s="68"/>
      <c r="C75" s="68"/>
      <c r="D75" s="20" t="s">
        <v>40</v>
      </c>
      <c r="E75" s="20"/>
      <c r="F75" s="20" t="s">
        <v>41</v>
      </c>
      <c r="G75" s="20" t="s">
        <v>41</v>
      </c>
      <c r="H75" s="20"/>
      <c r="I75" s="20"/>
      <c r="J75" s="20" t="s">
        <v>41</v>
      </c>
      <c r="K75" s="116" t="s">
        <v>41</v>
      </c>
      <c r="L75" s="20"/>
      <c r="M75" s="20"/>
      <c r="N75" s="20"/>
      <c r="O75" s="20"/>
      <c r="P75" s="20"/>
      <c r="Q75" s="72"/>
      <c r="R75" s="106" t="s">
        <v>40</v>
      </c>
      <c r="S75" s="20"/>
      <c r="T75" s="68"/>
      <c r="U75" s="20"/>
    </row>
    <row r="76" spans="1:21" ht="12.75">
      <c r="A76" s="68" t="s">
        <v>80</v>
      </c>
      <c r="B76" s="68"/>
      <c r="C76" s="68"/>
      <c r="D76" s="20"/>
      <c r="E76" s="20"/>
      <c r="F76" s="20" t="s">
        <v>78</v>
      </c>
      <c r="G76" s="20" t="s">
        <v>78</v>
      </c>
      <c r="H76" s="20"/>
      <c r="I76" s="20"/>
      <c r="J76" s="20" t="s">
        <v>79</v>
      </c>
      <c r="K76" s="116" t="s">
        <v>79</v>
      </c>
      <c r="L76" s="20"/>
      <c r="M76" s="20"/>
      <c r="N76" s="20"/>
      <c r="O76" s="20"/>
      <c r="P76" s="20"/>
      <c r="Q76" s="72"/>
      <c r="S76" s="20"/>
      <c r="T76" s="68"/>
      <c r="U76" s="20"/>
    </row>
    <row r="77" spans="1:21" ht="12.75">
      <c r="A77" s="68"/>
      <c r="B77" s="68"/>
      <c r="C77" s="68"/>
      <c r="D77" s="20"/>
      <c r="E77" s="20"/>
      <c r="F77" s="20"/>
      <c r="G77" s="20"/>
      <c r="H77" s="26"/>
      <c r="I77" s="20"/>
      <c r="J77" s="20"/>
      <c r="K77" s="116"/>
      <c r="L77" s="20"/>
      <c r="M77" s="20"/>
      <c r="N77" s="26"/>
      <c r="O77" s="20"/>
      <c r="P77" s="26"/>
      <c r="Q77" s="72"/>
      <c r="S77" s="26"/>
      <c r="T77" s="68"/>
      <c r="U77" s="26"/>
    </row>
    <row r="78" spans="1:21" ht="12.75">
      <c r="A78" s="68" t="s">
        <v>70</v>
      </c>
      <c r="B78" s="71" t="s">
        <v>58</v>
      </c>
      <c r="C78" s="83"/>
      <c r="D78" s="101">
        <v>-1263812.9999999485</v>
      </c>
      <c r="E78" s="22"/>
      <c r="F78" s="101">
        <v>3568315.890000009</v>
      </c>
      <c r="G78" s="101">
        <v>109350.07</v>
      </c>
      <c r="H78" s="101">
        <f>G78-F78</f>
        <v>-3458965.820000009</v>
      </c>
      <c r="I78" s="22"/>
      <c r="J78" s="101">
        <v>-4462656.759000001</v>
      </c>
      <c r="K78" s="119">
        <v>-32649</v>
      </c>
      <c r="L78" s="101">
        <f>-J78</f>
        <v>4462656.759000001</v>
      </c>
      <c r="M78" s="101">
        <f>-K78</f>
        <v>32649</v>
      </c>
      <c r="N78" s="101">
        <f>L78-M78</f>
        <v>4430007.759000001</v>
      </c>
      <c r="O78" s="20"/>
      <c r="P78" s="101">
        <f>H78+N78</f>
        <v>971041.9389999914</v>
      </c>
      <c r="Q78" s="39"/>
      <c r="R78" s="110">
        <v>0</v>
      </c>
      <c r="S78" s="101">
        <f>D78+R78</f>
        <v>-1263812.9999999485</v>
      </c>
      <c r="T78" s="68"/>
      <c r="U78" s="101">
        <f>S78-D78</f>
        <v>0</v>
      </c>
    </row>
    <row r="79" spans="1:21" ht="12.75">
      <c r="A79" s="68"/>
      <c r="B79" s="83"/>
      <c r="C79" s="83"/>
      <c r="D79" s="22"/>
      <c r="E79" s="22"/>
      <c r="F79" s="22"/>
      <c r="G79" s="22"/>
      <c r="H79" s="22"/>
      <c r="I79" s="22"/>
      <c r="J79" s="22"/>
      <c r="K79" s="120"/>
      <c r="L79" s="22"/>
      <c r="M79" s="22"/>
      <c r="N79" s="22"/>
      <c r="O79" s="20"/>
      <c r="P79" s="22"/>
      <c r="Q79" s="72"/>
      <c r="S79" s="22"/>
      <c r="T79" s="68"/>
      <c r="U79" s="22"/>
    </row>
    <row r="80" spans="2:21" ht="12.75">
      <c r="B80" s="84" t="s">
        <v>151</v>
      </c>
      <c r="C80" s="2"/>
      <c r="D80" s="22"/>
      <c r="E80" s="21"/>
      <c r="F80" s="22"/>
      <c r="G80" s="22"/>
      <c r="H80" s="22"/>
      <c r="I80" s="21"/>
      <c r="J80" s="22"/>
      <c r="K80" s="120"/>
      <c r="L80" s="22"/>
      <c r="M80" s="22"/>
      <c r="N80" s="22"/>
      <c r="P80" s="22"/>
      <c r="S80" s="22"/>
      <c r="U80" s="22"/>
    </row>
    <row r="81" ht="12.75">
      <c r="A81" t="s">
        <v>110</v>
      </c>
    </row>
    <row r="82" ht="12.75">
      <c r="A82" t="s">
        <v>129</v>
      </c>
    </row>
    <row r="83" ht="12.75">
      <c r="A83" t="s">
        <v>89</v>
      </c>
    </row>
    <row r="84" spans="1:6" ht="12.75">
      <c r="A84" t="s">
        <v>103</v>
      </c>
      <c r="E84" s="66"/>
      <c r="F84" s="66"/>
    </row>
    <row r="85" spans="1:6" ht="12.75">
      <c r="A85" t="s">
        <v>104</v>
      </c>
      <c r="E85" s="66"/>
      <c r="F85" s="66"/>
    </row>
    <row r="86" spans="1:6" ht="12.75">
      <c r="A86" t="s">
        <v>100</v>
      </c>
      <c r="E86" s="66"/>
      <c r="F86" s="66"/>
    </row>
    <row r="87" spans="1:6" ht="12.75">
      <c r="A87" t="s">
        <v>101</v>
      </c>
      <c r="E87" s="67"/>
      <c r="F87" s="67"/>
    </row>
    <row r="88" spans="1:6" ht="12.75">
      <c r="A88" t="s">
        <v>90</v>
      </c>
      <c r="E88" s="67"/>
      <c r="F88" s="67"/>
    </row>
    <row r="89" ht="12.75">
      <c r="A89" t="s">
        <v>85</v>
      </c>
    </row>
    <row r="90" ht="12.75">
      <c r="A90" t="s">
        <v>88</v>
      </c>
    </row>
    <row r="91" spans="1:6" ht="12.75">
      <c r="A91" t="s">
        <v>97</v>
      </c>
      <c r="F91" s="45" t="s">
        <v>131</v>
      </c>
    </row>
    <row r="92" ht="12.75">
      <c r="A92" t="s">
        <v>98</v>
      </c>
    </row>
    <row r="93" spans="1:8" ht="12.75">
      <c r="A93" t="s">
        <v>93</v>
      </c>
      <c r="D93" s="13"/>
      <c r="E93" s="13"/>
      <c r="H93" s="14"/>
    </row>
    <row r="94" spans="1:8" ht="12.75">
      <c r="A94" t="s">
        <v>130</v>
      </c>
      <c r="D94" s="13"/>
      <c r="E94" s="13"/>
      <c r="H94" s="14"/>
    </row>
    <row r="95" spans="1:8" ht="12.75">
      <c r="A95" t="s">
        <v>73</v>
      </c>
      <c r="B95" s="48"/>
      <c r="C95" s="49"/>
      <c r="D95" s="13"/>
      <c r="E95" s="13"/>
      <c r="H95" s="14"/>
    </row>
    <row r="96" spans="1:8" ht="12.75">
      <c r="A96" t="s">
        <v>94</v>
      </c>
      <c r="H96" s="14"/>
    </row>
    <row r="97" ht="12.75">
      <c r="A97" t="s">
        <v>122</v>
      </c>
    </row>
    <row r="98" ht="12.75">
      <c r="A98" t="s">
        <v>91</v>
      </c>
    </row>
    <row r="99" ht="12.75">
      <c r="A99" t="s">
        <v>92</v>
      </c>
    </row>
    <row r="100" ht="12.75">
      <c r="A100" t="s">
        <v>105</v>
      </c>
    </row>
    <row r="101" ht="12.75">
      <c r="A101" t="s">
        <v>30</v>
      </c>
    </row>
    <row r="102" spans="1:21" ht="12.75">
      <c r="A102" t="s">
        <v>36</v>
      </c>
      <c r="B102" t="s">
        <v>12</v>
      </c>
      <c r="C102" t="s">
        <v>128</v>
      </c>
      <c r="D102" s="29" t="s">
        <v>37</v>
      </c>
      <c r="F102" s="33" t="s">
        <v>37</v>
      </c>
      <c r="G102" s="20" t="s">
        <v>38</v>
      </c>
      <c r="H102" s="34"/>
      <c r="J102" s="33" t="s">
        <v>37</v>
      </c>
      <c r="K102" s="116" t="s">
        <v>38</v>
      </c>
      <c r="L102" s="33"/>
      <c r="M102" s="20"/>
      <c r="N102" s="34"/>
      <c r="P102" s="29"/>
      <c r="R102" s="106" t="s">
        <v>72</v>
      </c>
      <c r="S102" s="29"/>
      <c r="U102" s="29"/>
    </row>
    <row r="103" spans="1:21" ht="12.75">
      <c r="A103" t="s">
        <v>39</v>
      </c>
      <c r="D103" s="29" t="s">
        <v>40</v>
      </c>
      <c r="F103" s="33" t="s">
        <v>41</v>
      </c>
      <c r="G103" s="20" t="s">
        <v>41</v>
      </c>
      <c r="H103" s="34"/>
      <c r="J103" s="33" t="s">
        <v>41</v>
      </c>
      <c r="K103" s="116" t="s">
        <v>41</v>
      </c>
      <c r="L103" s="33"/>
      <c r="M103" s="20"/>
      <c r="N103" s="34"/>
      <c r="P103" s="29"/>
      <c r="R103" s="107" t="s">
        <v>40</v>
      </c>
      <c r="S103" s="29"/>
      <c r="U103" s="29"/>
    </row>
    <row r="104" spans="1:21" ht="12.75">
      <c r="A104" t="s">
        <v>80</v>
      </c>
      <c r="D104" s="29"/>
      <c r="F104" s="33" t="s">
        <v>78</v>
      </c>
      <c r="G104" s="20" t="s">
        <v>78</v>
      </c>
      <c r="H104" s="34"/>
      <c r="J104" s="33" t="s">
        <v>79</v>
      </c>
      <c r="K104" s="116" t="s">
        <v>79</v>
      </c>
      <c r="L104" s="33"/>
      <c r="M104" s="20"/>
      <c r="N104" s="34"/>
      <c r="P104" s="29"/>
      <c r="S104" s="29"/>
      <c r="U104" s="29"/>
    </row>
    <row r="105" spans="1:21" s="70" customFormat="1" ht="12.75">
      <c r="A105" s="24" t="s">
        <v>168</v>
      </c>
      <c r="B105" s="24" t="s">
        <v>202</v>
      </c>
      <c r="C105" s="24" t="s">
        <v>203</v>
      </c>
      <c r="D105" s="30">
        <v>100000.00000000745</v>
      </c>
      <c r="E105" s="25"/>
      <c r="F105" s="35">
        <v>12274000.000000002</v>
      </c>
      <c r="G105" s="26">
        <v>15804132.76</v>
      </c>
      <c r="H105" s="36">
        <f>G105-F105</f>
        <v>3530132.759999998</v>
      </c>
      <c r="I105" s="25"/>
      <c r="J105" s="35">
        <v>-14474000</v>
      </c>
      <c r="K105" s="117">
        <v>-18975675.3</v>
      </c>
      <c r="L105" s="35">
        <f>-J105</f>
        <v>14474000</v>
      </c>
      <c r="M105" s="26">
        <f>-K105</f>
        <v>18975675.3</v>
      </c>
      <c r="N105" s="36">
        <f>L105-M105</f>
        <v>-4501675.300000001</v>
      </c>
      <c r="O105" s="25"/>
      <c r="P105" s="30">
        <f>H105+N105</f>
        <v>-971542.5400000028</v>
      </c>
      <c r="Q105" s="38"/>
      <c r="R105" s="108">
        <v>0</v>
      </c>
      <c r="S105" s="30">
        <f>D105+R105</f>
        <v>100000.00000000745</v>
      </c>
      <c r="T105" s="24"/>
      <c r="U105" s="30">
        <f>S105-D105</f>
        <v>0</v>
      </c>
    </row>
    <row r="106" spans="1:21" s="70" customFormat="1" ht="12.75">
      <c r="A106" s="24" t="s">
        <v>57</v>
      </c>
      <c r="B106" s="24" t="s">
        <v>204</v>
      </c>
      <c r="C106" s="24" t="s">
        <v>205</v>
      </c>
      <c r="D106" s="30">
        <v>3575264</v>
      </c>
      <c r="E106" s="25"/>
      <c r="F106" s="35">
        <v>99617.5</v>
      </c>
      <c r="G106" s="26">
        <v>102658.33</v>
      </c>
      <c r="H106" s="36">
        <f>G106-F106</f>
        <v>3040.8300000000017</v>
      </c>
      <c r="I106" s="25"/>
      <c r="J106" s="35">
        <v>0</v>
      </c>
      <c r="K106" s="117">
        <v>0</v>
      </c>
      <c r="L106" s="35">
        <f>-J106</f>
        <v>0</v>
      </c>
      <c r="M106" s="26">
        <f>-K106</f>
        <v>0</v>
      </c>
      <c r="N106" s="36">
        <f>L106-M106</f>
        <v>0</v>
      </c>
      <c r="O106" s="25"/>
      <c r="P106" s="30">
        <f>H106+N106</f>
        <v>3040.8300000000017</v>
      </c>
      <c r="Q106" s="38"/>
      <c r="R106" s="108">
        <v>0</v>
      </c>
      <c r="S106" s="30">
        <f>D106+R106</f>
        <v>3575264</v>
      </c>
      <c r="T106" s="24"/>
      <c r="U106" s="30">
        <f>S106-D106</f>
        <v>0</v>
      </c>
    </row>
    <row r="107" spans="1:16" ht="12.75">
      <c r="A107" t="s">
        <v>135</v>
      </c>
      <c r="B107" s="46"/>
      <c r="C107" s="46"/>
      <c r="D107" s="47"/>
      <c r="E107" s="47"/>
      <c r="F107" s="47"/>
      <c r="G107" s="47"/>
      <c r="H107" s="47"/>
      <c r="I107" s="47"/>
      <c r="J107" s="47"/>
      <c r="L107" s="47"/>
      <c r="M107" s="47"/>
      <c r="N107" s="47"/>
      <c r="O107" s="47"/>
      <c r="P107" s="47"/>
    </row>
    <row r="108" spans="1:16" ht="12.75">
      <c r="A108" s="46" t="s">
        <v>129</v>
      </c>
      <c r="B108" s="46"/>
      <c r="C108" s="46"/>
      <c r="D108" s="47"/>
      <c r="E108" s="47"/>
      <c r="F108" s="47"/>
      <c r="G108" s="47"/>
      <c r="H108" s="47"/>
      <c r="I108" s="47"/>
      <c r="J108" s="47"/>
      <c r="L108" s="47"/>
      <c r="M108" s="47"/>
      <c r="N108" s="47"/>
      <c r="O108" s="47"/>
      <c r="P108" s="47"/>
    </row>
    <row r="109" spans="1:16" ht="12.75">
      <c r="A109" s="46" t="s">
        <v>89</v>
      </c>
      <c r="B109" s="46"/>
      <c r="C109" s="46"/>
      <c r="D109" s="47"/>
      <c r="E109" s="47"/>
      <c r="F109" s="47"/>
      <c r="G109" s="47"/>
      <c r="H109" s="47"/>
      <c r="I109" s="47"/>
      <c r="J109" s="47"/>
      <c r="L109" s="47"/>
      <c r="M109" s="47"/>
      <c r="N109" s="47"/>
      <c r="O109" s="47"/>
      <c r="P109" s="47"/>
    </row>
    <row r="110" spans="1:16" ht="12.75">
      <c r="A110" s="46" t="s">
        <v>103</v>
      </c>
      <c r="B110" s="46"/>
      <c r="C110" s="46"/>
      <c r="D110" s="47"/>
      <c r="E110" s="47"/>
      <c r="F110" s="47"/>
      <c r="G110" s="47"/>
      <c r="H110" s="47"/>
      <c r="I110" s="47"/>
      <c r="J110" s="47"/>
      <c r="L110" s="47"/>
      <c r="M110" s="47"/>
      <c r="N110" s="47"/>
      <c r="O110" s="47"/>
      <c r="P110" s="47"/>
    </row>
    <row r="111" spans="1:16" ht="12.75">
      <c r="A111" s="46" t="s">
        <v>104</v>
      </c>
      <c r="B111" s="46"/>
      <c r="C111" s="46"/>
      <c r="D111" s="47"/>
      <c r="E111" s="47"/>
      <c r="F111" s="47"/>
      <c r="G111" s="47"/>
      <c r="H111" s="47"/>
      <c r="I111" s="47"/>
      <c r="J111" s="47"/>
      <c r="L111" s="47"/>
      <c r="M111" s="47"/>
      <c r="N111" s="47"/>
      <c r="O111" s="47"/>
      <c r="P111" s="47"/>
    </row>
    <row r="112" spans="1:16" ht="12.75">
      <c r="A112" t="s">
        <v>145</v>
      </c>
      <c r="B112" s="46"/>
      <c r="C112" s="46"/>
      <c r="D112" s="47"/>
      <c r="E112" s="47"/>
      <c r="F112" s="47"/>
      <c r="G112" s="47"/>
      <c r="H112" s="47"/>
      <c r="I112" s="47"/>
      <c r="J112" s="47"/>
      <c r="L112" s="47"/>
      <c r="M112" s="47"/>
      <c r="N112" s="47"/>
      <c r="O112" s="47"/>
      <c r="P112" s="47"/>
    </row>
    <row r="113" spans="1:16" ht="12.75">
      <c r="A113" s="46" t="s">
        <v>101</v>
      </c>
      <c r="B113" s="46"/>
      <c r="C113" s="46"/>
      <c r="D113" s="47"/>
      <c r="E113" s="47"/>
      <c r="F113" s="47"/>
      <c r="G113" s="47"/>
      <c r="H113" s="47"/>
      <c r="I113" s="47"/>
      <c r="J113" s="47"/>
      <c r="L113" s="47"/>
      <c r="M113" s="47"/>
      <c r="N113" s="47"/>
      <c r="O113" s="47"/>
      <c r="P113" s="47"/>
    </row>
    <row r="114" spans="1:16" ht="12.75">
      <c r="A114" s="46" t="s">
        <v>90</v>
      </c>
      <c r="B114" s="46"/>
      <c r="C114" s="46"/>
      <c r="D114" s="47"/>
      <c r="E114" s="47"/>
      <c r="F114" s="47"/>
      <c r="G114" s="47"/>
      <c r="H114" s="47"/>
      <c r="I114" s="47"/>
      <c r="J114" s="47"/>
      <c r="L114" s="47"/>
      <c r="M114" s="47"/>
      <c r="N114" s="47"/>
      <c r="O114" s="47"/>
      <c r="P114" s="47"/>
    </row>
    <row r="115" spans="1:16" ht="12.75">
      <c r="A115" s="46" t="s">
        <v>97</v>
      </c>
      <c r="B115" s="46"/>
      <c r="C115" s="46"/>
      <c r="D115" s="45" t="s">
        <v>119</v>
      </c>
      <c r="E115" s="45"/>
      <c r="F115" s="45"/>
      <c r="G115" s="47"/>
      <c r="H115" s="47"/>
      <c r="I115" s="47"/>
      <c r="J115" s="47"/>
      <c r="L115" s="47"/>
      <c r="M115" s="47"/>
      <c r="N115" s="47"/>
      <c r="O115" s="47"/>
      <c r="P115" s="47"/>
    </row>
    <row r="116" spans="1:16" ht="12.75">
      <c r="A116" s="46" t="s">
        <v>98</v>
      </c>
      <c r="B116" s="46"/>
      <c r="C116" s="46"/>
      <c r="D116" s="47"/>
      <c r="E116" s="47"/>
      <c r="F116" s="47"/>
      <c r="G116" s="47"/>
      <c r="H116" s="47"/>
      <c r="I116" s="47"/>
      <c r="J116" s="47"/>
      <c r="L116" s="47"/>
      <c r="M116" s="47"/>
      <c r="N116" s="47"/>
      <c r="O116" s="47"/>
      <c r="P116" s="47"/>
    </row>
    <row r="117" spans="1:16" ht="12.75">
      <c r="A117" s="46" t="s">
        <v>93</v>
      </c>
      <c r="B117" s="46"/>
      <c r="C117" s="46"/>
      <c r="D117" s="47"/>
      <c r="E117" s="47"/>
      <c r="F117" s="47"/>
      <c r="G117" s="47"/>
      <c r="H117" s="47"/>
      <c r="I117" s="47"/>
      <c r="J117" s="47"/>
      <c r="L117" s="47"/>
      <c r="M117" s="47"/>
      <c r="N117" s="47"/>
      <c r="O117" s="47"/>
      <c r="P117" s="47"/>
    </row>
    <row r="118" spans="1:16" ht="12.75">
      <c r="A118" s="46" t="s">
        <v>142</v>
      </c>
      <c r="B118" s="48"/>
      <c r="C118" s="49"/>
      <c r="D118" s="50"/>
      <c r="E118" s="50"/>
      <c r="F118" s="47"/>
      <c r="G118" s="47"/>
      <c r="H118" s="51"/>
      <c r="I118" s="47"/>
      <c r="J118" s="47"/>
      <c r="L118" s="47"/>
      <c r="M118" s="47"/>
      <c r="N118" s="47"/>
      <c r="O118" s="47"/>
      <c r="P118" s="47"/>
    </row>
    <row r="119" spans="1:16" ht="12.75">
      <c r="A119" s="46" t="s">
        <v>73</v>
      </c>
      <c r="B119" s="48"/>
      <c r="C119" s="49"/>
      <c r="D119" s="50"/>
      <c r="E119" s="50"/>
      <c r="F119" s="47"/>
      <c r="G119" s="47"/>
      <c r="H119" s="51"/>
      <c r="I119" s="47"/>
      <c r="J119" s="47"/>
      <c r="L119" s="47"/>
      <c r="M119" s="47"/>
      <c r="N119" s="47"/>
      <c r="O119" s="47"/>
      <c r="P119" s="47"/>
    </row>
    <row r="120" spans="1:16" ht="12.75">
      <c r="A120" s="46" t="s">
        <v>94</v>
      </c>
      <c r="B120" s="48"/>
      <c r="C120" s="49"/>
      <c r="D120" s="50"/>
      <c r="E120" s="50"/>
      <c r="F120" s="47"/>
      <c r="G120" s="47"/>
      <c r="H120" s="51"/>
      <c r="I120" s="47"/>
      <c r="J120" s="47"/>
      <c r="L120" s="47"/>
      <c r="M120" s="47"/>
      <c r="N120" s="47"/>
      <c r="O120" s="47"/>
      <c r="P120" s="47"/>
    </row>
    <row r="121" spans="1:16" ht="12.75">
      <c r="A121" s="46" t="s">
        <v>95</v>
      </c>
      <c r="B121" s="48"/>
      <c r="C121" s="49"/>
      <c r="D121" s="50"/>
      <c r="E121" s="50"/>
      <c r="F121" s="47"/>
      <c r="G121" s="47"/>
      <c r="H121" s="51"/>
      <c r="I121" s="47"/>
      <c r="J121" s="47"/>
      <c r="L121" s="47"/>
      <c r="M121" s="47"/>
      <c r="N121" s="47"/>
      <c r="O121" s="47"/>
      <c r="P121" s="47"/>
    </row>
    <row r="122" spans="1:16" ht="12.75">
      <c r="A122" t="s">
        <v>146</v>
      </c>
      <c r="B122" s="46"/>
      <c r="C122" s="46"/>
      <c r="D122" s="47"/>
      <c r="E122" s="47"/>
      <c r="F122" s="47"/>
      <c r="G122" s="47"/>
      <c r="H122" s="47"/>
      <c r="I122" s="47"/>
      <c r="J122" s="47"/>
      <c r="L122" s="47"/>
      <c r="M122" s="47"/>
      <c r="N122" s="47"/>
      <c r="O122" s="47"/>
      <c r="P122" s="47"/>
    </row>
    <row r="123" spans="1:16" ht="12.75">
      <c r="A123" s="46" t="s">
        <v>92</v>
      </c>
      <c r="B123" s="46"/>
      <c r="C123" s="46"/>
      <c r="D123" s="47"/>
      <c r="E123" s="47"/>
      <c r="F123" s="47"/>
      <c r="G123" s="47"/>
      <c r="H123" s="47"/>
      <c r="I123" s="47"/>
      <c r="J123" s="47"/>
      <c r="L123" s="47"/>
      <c r="M123" s="47"/>
      <c r="N123" s="47"/>
      <c r="O123" s="47"/>
      <c r="P123" s="47"/>
    </row>
    <row r="124" spans="1:16" ht="12.75">
      <c r="A124" t="s">
        <v>136</v>
      </c>
      <c r="B124" s="46"/>
      <c r="C124" s="46"/>
      <c r="D124" s="47"/>
      <c r="E124" s="47"/>
      <c r="F124" s="47"/>
      <c r="G124" s="47"/>
      <c r="H124" s="47"/>
      <c r="I124" s="47"/>
      <c r="J124" s="47"/>
      <c r="L124" s="47"/>
      <c r="M124" s="47"/>
      <c r="N124" s="47"/>
      <c r="O124" s="47"/>
      <c r="P124" s="47"/>
    </row>
    <row r="125" spans="1:16" ht="12.75">
      <c r="A125" s="46" t="s">
        <v>30</v>
      </c>
      <c r="B125" s="46"/>
      <c r="C125" s="46"/>
      <c r="D125" s="47"/>
      <c r="E125" s="47"/>
      <c r="F125" s="47"/>
      <c r="G125" s="47"/>
      <c r="H125" s="47"/>
      <c r="I125" s="47"/>
      <c r="J125" s="47"/>
      <c r="L125" s="47"/>
      <c r="M125" s="47"/>
      <c r="N125" s="47"/>
      <c r="O125" s="47"/>
      <c r="P125" s="47"/>
    </row>
    <row r="126" spans="1:21" ht="12.75">
      <c r="A126" s="46" t="s">
        <v>36</v>
      </c>
      <c r="B126" t="s">
        <v>147</v>
      </c>
      <c r="C126" s="46"/>
      <c r="D126" s="52" t="s">
        <v>37</v>
      </c>
      <c r="E126" s="47"/>
      <c r="F126" s="53" t="s">
        <v>37</v>
      </c>
      <c r="G126" s="54" t="s">
        <v>38</v>
      </c>
      <c r="H126" s="55"/>
      <c r="I126" s="47"/>
      <c r="J126" s="53" t="s">
        <v>37</v>
      </c>
      <c r="K126" s="116" t="s">
        <v>38</v>
      </c>
      <c r="L126" s="53"/>
      <c r="M126" s="54"/>
      <c r="N126" s="55"/>
      <c r="O126" s="47"/>
      <c r="P126" s="52"/>
      <c r="R126" s="106" t="s">
        <v>72</v>
      </c>
      <c r="S126" s="29"/>
      <c r="U126" s="29"/>
    </row>
    <row r="127" spans="1:21" ht="12.75">
      <c r="A127" s="46" t="s">
        <v>39</v>
      </c>
      <c r="B127" s="46"/>
      <c r="C127" s="46"/>
      <c r="D127" s="52" t="s">
        <v>40</v>
      </c>
      <c r="E127" s="47"/>
      <c r="F127" s="53" t="s">
        <v>41</v>
      </c>
      <c r="G127" s="54" t="s">
        <v>41</v>
      </c>
      <c r="H127" s="55"/>
      <c r="I127" s="47"/>
      <c r="J127" s="53" t="s">
        <v>41</v>
      </c>
      <c r="K127" s="116" t="s">
        <v>41</v>
      </c>
      <c r="L127" s="53"/>
      <c r="M127" s="54"/>
      <c r="N127" s="55"/>
      <c r="O127" s="47"/>
      <c r="P127" s="52"/>
      <c r="R127" s="107" t="s">
        <v>40</v>
      </c>
      <c r="S127" s="29"/>
      <c r="U127" s="29"/>
    </row>
    <row r="128" spans="1:21" ht="12.75">
      <c r="A128" s="46" t="s">
        <v>80</v>
      </c>
      <c r="B128" s="46"/>
      <c r="C128" s="46"/>
      <c r="D128" s="52"/>
      <c r="E128" s="47"/>
      <c r="F128" s="53" t="s">
        <v>78</v>
      </c>
      <c r="G128" s="54" t="s">
        <v>78</v>
      </c>
      <c r="H128" s="55"/>
      <c r="I128" s="47"/>
      <c r="J128" s="53" t="s">
        <v>79</v>
      </c>
      <c r="K128" s="116" t="s">
        <v>79</v>
      </c>
      <c r="L128" s="53"/>
      <c r="M128" s="54"/>
      <c r="N128" s="55"/>
      <c r="O128" s="47"/>
      <c r="P128" s="52"/>
      <c r="S128" s="29"/>
      <c r="U128" s="29"/>
    </row>
    <row r="129" spans="1:21" s="70" customFormat="1" ht="12.75">
      <c r="A129" s="56" t="s">
        <v>137</v>
      </c>
      <c r="B129" s="79" t="s">
        <v>206</v>
      </c>
      <c r="C129" s="56" t="s">
        <v>119</v>
      </c>
      <c r="D129" s="57">
        <v>-675154</v>
      </c>
      <c r="E129" s="58"/>
      <c r="F129" s="59">
        <v>0</v>
      </c>
      <c r="G129" s="60">
        <v>0</v>
      </c>
      <c r="H129" s="36">
        <f>G129-F129</f>
        <v>0</v>
      </c>
      <c r="I129" s="58"/>
      <c r="J129" s="59">
        <v>0</v>
      </c>
      <c r="K129" s="117">
        <v>0</v>
      </c>
      <c r="L129" s="59">
        <f>-J129</f>
        <v>0</v>
      </c>
      <c r="M129" s="60">
        <f>-K129</f>
        <v>0</v>
      </c>
      <c r="N129" s="61">
        <f>L129-M129</f>
        <v>0</v>
      </c>
      <c r="O129" s="58"/>
      <c r="P129" s="57">
        <f>H129+N129</f>
        <v>0</v>
      </c>
      <c r="Q129" s="38"/>
      <c r="R129" s="108">
        <v>0</v>
      </c>
      <c r="S129" s="30">
        <f>D129+R129</f>
        <v>-675154</v>
      </c>
      <c r="T129" s="24"/>
      <c r="U129" s="30">
        <f>S129-D129</f>
        <v>0</v>
      </c>
    </row>
    <row r="130" spans="1:21" s="70" customFormat="1" ht="12.75">
      <c r="A130" s="78" t="s">
        <v>138</v>
      </c>
      <c r="B130" s="79"/>
      <c r="C130" s="56"/>
      <c r="D130" s="60"/>
      <c r="E130" s="58"/>
      <c r="F130" s="60"/>
      <c r="G130" s="60"/>
      <c r="H130" s="26"/>
      <c r="I130" s="58"/>
      <c r="J130" s="60"/>
      <c r="K130" s="117"/>
      <c r="L130" s="60"/>
      <c r="M130" s="60"/>
      <c r="N130" s="60"/>
      <c r="O130" s="58"/>
      <c r="P130" s="60"/>
      <c r="Q130" s="38"/>
      <c r="R130" s="108"/>
      <c r="S130" s="26"/>
      <c r="T130" s="24"/>
      <c r="U130" s="26"/>
    </row>
    <row r="131" spans="1:16" ht="12.75">
      <c r="A131" s="78" t="s">
        <v>129</v>
      </c>
      <c r="B131" s="46"/>
      <c r="C131" s="46"/>
      <c r="D131" s="47"/>
      <c r="E131" s="47"/>
      <c r="F131" s="47"/>
      <c r="G131" s="47"/>
      <c r="H131" s="47"/>
      <c r="I131" s="47"/>
      <c r="J131" s="47"/>
      <c r="L131" s="47"/>
      <c r="M131" s="47"/>
      <c r="N131" s="47"/>
      <c r="O131" s="47"/>
      <c r="P131" s="47"/>
    </row>
    <row r="132" spans="1:16" ht="12.75">
      <c r="A132" s="78" t="s">
        <v>89</v>
      </c>
      <c r="B132" s="46"/>
      <c r="C132" s="46"/>
      <c r="D132" s="47"/>
      <c r="E132" s="47"/>
      <c r="F132" s="47"/>
      <c r="G132" s="47"/>
      <c r="H132" s="47"/>
      <c r="I132" s="47"/>
      <c r="J132" s="47"/>
      <c r="L132" s="47"/>
      <c r="M132" s="47"/>
      <c r="N132" s="47"/>
      <c r="O132" s="47"/>
      <c r="P132" s="47"/>
    </row>
    <row r="133" spans="1:16" ht="12.75">
      <c r="A133" s="78" t="s">
        <v>103</v>
      </c>
      <c r="B133" s="46"/>
      <c r="C133" s="46"/>
      <c r="D133" s="47"/>
      <c r="E133" s="47"/>
      <c r="F133" s="47"/>
      <c r="G133" s="47"/>
      <c r="H133" s="47"/>
      <c r="I133" s="47"/>
      <c r="J133" s="47"/>
      <c r="L133" s="47"/>
      <c r="M133" s="47"/>
      <c r="N133" s="47"/>
      <c r="O133" s="47"/>
      <c r="P133" s="47"/>
    </row>
    <row r="134" spans="1:16" ht="12.75">
      <c r="A134" s="78" t="s">
        <v>104</v>
      </c>
      <c r="B134" s="46"/>
      <c r="C134" s="46"/>
      <c r="D134" s="47"/>
      <c r="E134" s="47"/>
      <c r="F134" s="47"/>
      <c r="G134" s="47"/>
      <c r="H134" s="47"/>
      <c r="I134" s="47"/>
      <c r="J134" s="47"/>
      <c r="L134" s="47"/>
      <c r="M134" s="47"/>
      <c r="N134" s="47"/>
      <c r="O134" s="47"/>
      <c r="P134" s="47"/>
    </row>
    <row r="135" spans="1:16" ht="12.75">
      <c r="A135" s="78" t="s">
        <v>100</v>
      </c>
      <c r="B135" s="46"/>
      <c r="C135" s="46"/>
      <c r="D135" s="47"/>
      <c r="E135" s="47"/>
      <c r="F135" s="47"/>
      <c r="G135" s="47"/>
      <c r="H135" s="47"/>
      <c r="I135" s="47"/>
      <c r="J135" s="47"/>
      <c r="L135" s="47"/>
      <c r="M135" s="47"/>
      <c r="N135" s="47"/>
      <c r="O135" s="47"/>
      <c r="P135" s="47"/>
    </row>
    <row r="136" spans="1:16" ht="12.75">
      <c r="A136" s="78" t="s">
        <v>101</v>
      </c>
      <c r="B136" s="46"/>
      <c r="C136" s="46"/>
      <c r="D136" s="47"/>
      <c r="E136" s="47"/>
      <c r="F136" s="47"/>
      <c r="G136" s="47"/>
      <c r="H136" s="47"/>
      <c r="I136" s="47"/>
      <c r="J136" s="47"/>
      <c r="L136" s="47"/>
      <c r="M136" s="47"/>
      <c r="N136" s="47"/>
      <c r="O136" s="47"/>
      <c r="P136" s="47"/>
    </row>
    <row r="137" spans="1:16" ht="12.75">
      <c r="A137" s="78" t="s">
        <v>90</v>
      </c>
      <c r="B137" s="46"/>
      <c r="C137" s="46"/>
      <c r="D137" s="47"/>
      <c r="E137" s="47"/>
      <c r="F137" s="47"/>
      <c r="G137" s="47"/>
      <c r="H137" s="47"/>
      <c r="I137" s="47"/>
      <c r="J137" s="47"/>
      <c r="L137" s="47"/>
      <c r="M137" s="47"/>
      <c r="N137" s="47"/>
      <c r="O137" s="47"/>
      <c r="P137" s="47"/>
    </row>
    <row r="138" spans="1:16" ht="12.75">
      <c r="A138" s="78" t="s">
        <v>97</v>
      </c>
      <c r="B138" s="46"/>
      <c r="C138" s="46"/>
      <c r="D138" s="47"/>
      <c r="E138" s="47"/>
      <c r="F138" s="47"/>
      <c r="G138" s="47"/>
      <c r="H138" s="47"/>
      <c r="I138" s="47"/>
      <c r="J138" s="47"/>
      <c r="L138" s="47"/>
      <c r="M138" s="47"/>
      <c r="N138" s="47"/>
      <c r="O138" s="47"/>
      <c r="P138" s="47"/>
    </row>
    <row r="139" spans="1:16" ht="12.75">
      <c r="A139" s="78" t="s">
        <v>98</v>
      </c>
      <c r="B139" s="46"/>
      <c r="C139" s="46"/>
      <c r="D139" s="45" t="s">
        <v>120</v>
      </c>
      <c r="E139" s="45"/>
      <c r="F139" s="45"/>
      <c r="G139" s="47"/>
      <c r="H139" s="47"/>
      <c r="I139" s="47"/>
      <c r="J139" s="47"/>
      <c r="L139" s="47"/>
      <c r="M139" s="47"/>
      <c r="N139" s="47"/>
      <c r="O139" s="47"/>
      <c r="P139" s="47"/>
    </row>
    <row r="140" spans="1:16" ht="12.75">
      <c r="A140" s="78" t="s">
        <v>93</v>
      </c>
      <c r="B140" s="46"/>
      <c r="C140" s="46"/>
      <c r="D140" s="47"/>
      <c r="E140" s="47"/>
      <c r="F140" s="47"/>
      <c r="G140" s="47"/>
      <c r="H140" s="47"/>
      <c r="I140" s="47"/>
      <c r="J140" s="47"/>
      <c r="L140" s="47"/>
      <c r="M140" s="47"/>
      <c r="N140" s="47"/>
      <c r="O140" s="47"/>
      <c r="P140" s="47"/>
    </row>
    <row r="141" spans="1:16" ht="12.75">
      <c r="A141" s="78" t="s">
        <v>121</v>
      </c>
      <c r="B141" s="46"/>
      <c r="C141" s="46"/>
      <c r="D141" s="47"/>
      <c r="E141" s="47"/>
      <c r="F141" s="47"/>
      <c r="G141" s="47"/>
      <c r="H141" s="47"/>
      <c r="I141" s="47"/>
      <c r="J141" s="47"/>
      <c r="L141" s="47"/>
      <c r="M141" s="47"/>
      <c r="N141" s="47"/>
      <c r="O141" s="47"/>
      <c r="P141" s="47"/>
    </row>
    <row r="142" spans="1:16" ht="12.75">
      <c r="A142" s="78" t="s">
        <v>73</v>
      </c>
      <c r="B142" s="48"/>
      <c r="C142" s="49"/>
      <c r="D142" s="50"/>
      <c r="E142" s="50"/>
      <c r="F142" s="47"/>
      <c r="G142" s="47"/>
      <c r="H142" s="51"/>
      <c r="I142" s="47"/>
      <c r="J142" s="47"/>
      <c r="L142" s="47"/>
      <c r="M142" s="47"/>
      <c r="N142" s="47"/>
      <c r="O142" s="47"/>
      <c r="P142" s="47"/>
    </row>
    <row r="143" spans="1:16" ht="12.75">
      <c r="A143" s="78" t="s">
        <v>94</v>
      </c>
      <c r="B143" s="48"/>
      <c r="C143" s="49"/>
      <c r="D143" s="50"/>
      <c r="E143" s="50"/>
      <c r="F143" s="47"/>
      <c r="G143" s="47"/>
      <c r="H143" s="51"/>
      <c r="I143" s="47"/>
      <c r="J143" s="47"/>
      <c r="L143" s="47"/>
      <c r="M143" s="47"/>
      <c r="N143" s="47"/>
      <c r="O143" s="47"/>
      <c r="P143" s="47"/>
    </row>
    <row r="144" spans="1:16" ht="12.75">
      <c r="A144" s="78" t="s">
        <v>122</v>
      </c>
      <c r="B144" s="48"/>
      <c r="C144" s="49"/>
      <c r="D144" s="50"/>
      <c r="E144" s="50"/>
      <c r="F144" s="47"/>
      <c r="G144" s="47"/>
      <c r="H144" s="51"/>
      <c r="I144" s="47"/>
      <c r="J144" s="47"/>
      <c r="L144" s="47"/>
      <c r="M144" s="47"/>
      <c r="N144" s="47"/>
      <c r="O144" s="47"/>
      <c r="P144" s="47"/>
    </row>
    <row r="145" spans="1:16" ht="12.75">
      <c r="A145" s="78" t="s">
        <v>91</v>
      </c>
      <c r="B145" s="46"/>
      <c r="C145" s="46"/>
      <c r="D145" s="47"/>
      <c r="E145" s="47"/>
      <c r="F145" s="47"/>
      <c r="G145" s="47"/>
      <c r="H145" s="47"/>
      <c r="I145" s="47"/>
      <c r="J145" s="47"/>
      <c r="L145" s="47"/>
      <c r="M145" s="47"/>
      <c r="N145" s="47"/>
      <c r="O145" s="47"/>
      <c r="P145" s="47"/>
    </row>
    <row r="146" spans="1:16" ht="12.75">
      <c r="A146" s="78" t="s">
        <v>92</v>
      </c>
      <c r="B146" s="46"/>
      <c r="C146" s="46"/>
      <c r="D146" s="47"/>
      <c r="E146" s="47"/>
      <c r="F146" s="47"/>
      <c r="G146" s="47"/>
      <c r="H146" s="47"/>
      <c r="I146" s="47"/>
      <c r="J146" s="47"/>
      <c r="L146" s="47"/>
      <c r="M146" s="47"/>
      <c r="N146" s="47"/>
      <c r="O146" s="47"/>
      <c r="P146" s="47"/>
    </row>
    <row r="147" spans="1:16" ht="12.75">
      <c r="A147" s="78" t="s">
        <v>139</v>
      </c>
      <c r="B147" s="46"/>
      <c r="C147" s="46"/>
      <c r="D147" s="47"/>
      <c r="E147" s="47"/>
      <c r="F147" s="47"/>
      <c r="G147" s="47"/>
      <c r="H147" s="47"/>
      <c r="I147" s="47"/>
      <c r="J147" s="47"/>
      <c r="L147" s="47"/>
      <c r="M147" s="47"/>
      <c r="N147" s="47"/>
      <c r="O147" s="47"/>
      <c r="P147" s="47"/>
    </row>
    <row r="148" spans="1:16" ht="12.75">
      <c r="A148" s="46" t="s">
        <v>30</v>
      </c>
      <c r="B148" s="46"/>
      <c r="C148" s="46"/>
      <c r="D148" s="47"/>
      <c r="E148" s="47"/>
      <c r="F148" s="47"/>
      <c r="G148" s="47"/>
      <c r="H148" s="47"/>
      <c r="I148" s="47"/>
      <c r="J148" s="47"/>
      <c r="L148" s="47"/>
      <c r="M148" s="47"/>
      <c r="N148" s="47"/>
      <c r="O148" s="47"/>
      <c r="P148" s="47"/>
    </row>
    <row r="149" spans="1:21" ht="12.75">
      <c r="A149" s="46" t="s">
        <v>36</v>
      </c>
      <c r="B149" t="s">
        <v>8</v>
      </c>
      <c r="C149" s="46"/>
      <c r="D149" s="52" t="s">
        <v>37</v>
      </c>
      <c r="E149" s="47"/>
      <c r="F149" s="53" t="s">
        <v>37</v>
      </c>
      <c r="G149" s="54" t="s">
        <v>38</v>
      </c>
      <c r="H149" s="55"/>
      <c r="I149" s="47"/>
      <c r="J149" s="53" t="s">
        <v>37</v>
      </c>
      <c r="K149" s="116" t="s">
        <v>38</v>
      </c>
      <c r="L149" s="53"/>
      <c r="M149" s="54"/>
      <c r="N149" s="55"/>
      <c r="O149" s="47"/>
      <c r="P149" s="52"/>
      <c r="R149" s="106" t="s">
        <v>72</v>
      </c>
      <c r="S149" s="29"/>
      <c r="U149" s="29"/>
    </row>
    <row r="150" spans="1:21" ht="12.75">
      <c r="A150" s="46" t="s">
        <v>39</v>
      </c>
      <c r="B150" s="46"/>
      <c r="C150" s="46"/>
      <c r="D150" s="52" t="s">
        <v>40</v>
      </c>
      <c r="E150" s="47"/>
      <c r="F150" s="53" t="s">
        <v>41</v>
      </c>
      <c r="G150" s="54" t="s">
        <v>41</v>
      </c>
      <c r="H150" s="55"/>
      <c r="I150" s="47"/>
      <c r="J150" s="53" t="s">
        <v>41</v>
      </c>
      <c r="K150" s="116" t="s">
        <v>41</v>
      </c>
      <c r="L150" s="53"/>
      <c r="M150" s="54"/>
      <c r="N150" s="55"/>
      <c r="O150" s="47"/>
      <c r="P150" s="52"/>
      <c r="R150" s="107" t="s">
        <v>40</v>
      </c>
      <c r="S150" s="29"/>
      <c r="U150" s="29"/>
    </row>
    <row r="151" spans="1:21" ht="12.75">
      <c r="A151" s="46" t="s">
        <v>80</v>
      </c>
      <c r="B151" s="46"/>
      <c r="C151" s="46"/>
      <c r="D151" s="52"/>
      <c r="E151" s="47"/>
      <c r="F151" s="53" t="s">
        <v>78</v>
      </c>
      <c r="G151" s="54" t="s">
        <v>78</v>
      </c>
      <c r="H151" s="55"/>
      <c r="I151" s="47"/>
      <c r="J151" s="53" t="s">
        <v>79</v>
      </c>
      <c r="K151" s="116" t="s">
        <v>79</v>
      </c>
      <c r="L151" s="53"/>
      <c r="M151" s="54"/>
      <c r="N151" s="55"/>
      <c r="O151" s="47"/>
      <c r="P151" s="52"/>
      <c r="S151" s="29"/>
      <c r="U151" s="29"/>
    </row>
    <row r="152" spans="1:21" s="70" customFormat="1" ht="12.75">
      <c r="A152" s="56" t="s">
        <v>140</v>
      </c>
      <c r="B152" s="62" t="s">
        <v>9</v>
      </c>
      <c r="C152" s="56" t="s">
        <v>120</v>
      </c>
      <c r="D152" s="57">
        <v>224176</v>
      </c>
      <c r="E152" s="58"/>
      <c r="F152" s="59">
        <v>0.75</v>
      </c>
      <c r="G152" s="60">
        <v>0</v>
      </c>
      <c r="H152" s="36">
        <f>G152-F152</f>
        <v>-0.75</v>
      </c>
      <c r="I152" s="58"/>
      <c r="J152" s="59">
        <v>0</v>
      </c>
      <c r="K152" s="117">
        <v>0</v>
      </c>
      <c r="L152" s="59">
        <f>-J152</f>
        <v>0</v>
      </c>
      <c r="M152" s="60">
        <f>-K152</f>
        <v>0</v>
      </c>
      <c r="N152" s="61">
        <f>L152-M152</f>
        <v>0</v>
      </c>
      <c r="O152" s="58"/>
      <c r="P152" s="57">
        <f>H152+N152</f>
        <v>-0.75</v>
      </c>
      <c r="Q152" s="38"/>
      <c r="R152" s="108">
        <v>0</v>
      </c>
      <c r="S152" s="30">
        <f>D152+R152</f>
        <v>224176</v>
      </c>
      <c r="T152" s="24"/>
      <c r="U152" s="30">
        <f>S152-D152</f>
        <v>0</v>
      </c>
    </row>
    <row r="153" spans="1:16" ht="12.75">
      <c r="A153" t="s">
        <v>135</v>
      </c>
      <c r="B153" s="46"/>
      <c r="C153" s="46"/>
      <c r="D153" s="47"/>
      <c r="E153" s="47"/>
      <c r="F153" s="47"/>
      <c r="G153" s="47"/>
      <c r="H153" s="47"/>
      <c r="I153" s="47"/>
      <c r="J153" s="47"/>
      <c r="L153" s="47"/>
      <c r="M153" s="47"/>
      <c r="N153" s="47"/>
      <c r="O153" s="47"/>
      <c r="P153" s="47"/>
    </row>
    <row r="154" spans="1:16" ht="12.75">
      <c r="A154" s="46" t="s">
        <v>129</v>
      </c>
      <c r="B154" s="46"/>
      <c r="C154" s="46"/>
      <c r="D154" s="47"/>
      <c r="E154" s="47"/>
      <c r="F154" s="47"/>
      <c r="G154" s="47"/>
      <c r="H154" s="47"/>
      <c r="I154" s="47"/>
      <c r="J154" s="47"/>
      <c r="L154" s="47"/>
      <c r="M154" s="47"/>
      <c r="N154" s="47"/>
      <c r="O154" s="47"/>
      <c r="P154" s="47"/>
    </row>
    <row r="155" spans="1:16" ht="12.75">
      <c r="A155" s="46" t="s">
        <v>89</v>
      </c>
      <c r="B155" s="46"/>
      <c r="C155" s="46"/>
      <c r="D155" s="47"/>
      <c r="E155" s="47"/>
      <c r="F155" s="47"/>
      <c r="G155" s="47"/>
      <c r="H155" s="47"/>
      <c r="I155" s="47"/>
      <c r="J155" s="47"/>
      <c r="L155" s="47"/>
      <c r="M155" s="47"/>
      <c r="N155" s="47"/>
      <c r="O155" s="47"/>
      <c r="P155" s="47"/>
    </row>
    <row r="156" spans="1:16" ht="12.75">
      <c r="A156" s="46" t="s">
        <v>103</v>
      </c>
      <c r="B156" s="46"/>
      <c r="C156" s="46"/>
      <c r="D156" s="47"/>
      <c r="E156" s="47"/>
      <c r="F156" s="47"/>
      <c r="G156" s="47"/>
      <c r="H156" s="47"/>
      <c r="I156" s="47"/>
      <c r="J156" s="47"/>
      <c r="L156" s="47"/>
      <c r="M156" s="47"/>
      <c r="N156" s="47"/>
      <c r="O156" s="47"/>
      <c r="P156" s="47"/>
    </row>
    <row r="157" spans="1:16" ht="12.75">
      <c r="A157" s="46" t="s">
        <v>104</v>
      </c>
      <c r="B157" s="46"/>
      <c r="C157" s="46"/>
      <c r="D157" s="47"/>
      <c r="E157" s="47"/>
      <c r="F157" s="47"/>
      <c r="G157" s="47"/>
      <c r="H157" s="47"/>
      <c r="I157" s="47"/>
      <c r="J157" s="47"/>
      <c r="L157" s="47"/>
      <c r="M157" s="47"/>
      <c r="N157" s="47"/>
      <c r="O157" s="47"/>
      <c r="P157" s="47"/>
    </row>
    <row r="158" spans="1:16" ht="12.75">
      <c r="A158" t="s">
        <v>145</v>
      </c>
      <c r="B158" s="46"/>
      <c r="C158" s="46"/>
      <c r="D158" s="47"/>
      <c r="E158" s="47"/>
      <c r="F158" s="47"/>
      <c r="G158" s="47"/>
      <c r="H158" s="47"/>
      <c r="I158" s="47"/>
      <c r="J158" s="47"/>
      <c r="L158" s="47"/>
      <c r="M158" s="47"/>
      <c r="N158" s="47"/>
      <c r="O158" s="47"/>
      <c r="P158" s="47"/>
    </row>
    <row r="159" spans="1:16" ht="12.75">
      <c r="A159" s="46" t="s">
        <v>101</v>
      </c>
      <c r="B159" s="46"/>
      <c r="C159" s="46"/>
      <c r="D159" s="47"/>
      <c r="E159" s="47"/>
      <c r="F159" s="47"/>
      <c r="G159" s="47"/>
      <c r="H159" s="47"/>
      <c r="I159" s="47"/>
      <c r="J159" s="47"/>
      <c r="L159" s="47"/>
      <c r="M159" s="47"/>
      <c r="N159" s="47"/>
      <c r="O159" s="47"/>
      <c r="P159" s="47"/>
    </row>
    <row r="160" spans="1:16" ht="12.75">
      <c r="A160" s="46" t="s">
        <v>90</v>
      </c>
      <c r="B160" s="46"/>
      <c r="C160" s="46"/>
      <c r="D160" s="47"/>
      <c r="E160" s="47"/>
      <c r="F160" s="47"/>
      <c r="G160" s="47"/>
      <c r="H160" s="47"/>
      <c r="I160" s="47"/>
      <c r="J160" s="47"/>
      <c r="L160" s="47"/>
      <c r="M160" s="47"/>
      <c r="N160" s="47"/>
      <c r="O160" s="47"/>
      <c r="P160" s="47"/>
    </row>
    <row r="161" spans="1:16" ht="12.75">
      <c r="A161" s="46" t="s">
        <v>117</v>
      </c>
      <c r="B161" s="46"/>
      <c r="C161" s="46"/>
      <c r="D161" s="45" t="s">
        <v>81</v>
      </c>
      <c r="E161" s="45"/>
      <c r="F161" s="45"/>
      <c r="G161" s="47"/>
      <c r="H161" s="47"/>
      <c r="I161" s="47"/>
      <c r="J161" s="47"/>
      <c r="L161" s="47"/>
      <c r="M161" s="47"/>
      <c r="N161" s="47"/>
      <c r="O161" s="47"/>
      <c r="P161" s="47"/>
    </row>
    <row r="162" spans="1:16" ht="12.75">
      <c r="A162" s="46" t="s">
        <v>97</v>
      </c>
      <c r="B162" s="46"/>
      <c r="C162" s="46"/>
      <c r="D162" s="47"/>
      <c r="E162" s="47"/>
      <c r="F162" s="47"/>
      <c r="G162" s="47"/>
      <c r="H162" s="47"/>
      <c r="I162" s="47"/>
      <c r="J162" s="47"/>
      <c r="L162" s="47"/>
      <c r="M162" s="47"/>
      <c r="N162" s="47"/>
      <c r="O162" s="47"/>
      <c r="P162" s="47"/>
    </row>
    <row r="163" spans="1:16" ht="12.75">
      <c r="A163" s="46" t="s">
        <v>98</v>
      </c>
      <c r="B163" s="46"/>
      <c r="C163" s="46"/>
      <c r="D163" s="47"/>
      <c r="E163" s="47"/>
      <c r="F163" s="47"/>
      <c r="G163" s="47"/>
      <c r="H163" s="47"/>
      <c r="I163" s="47"/>
      <c r="J163" s="47"/>
      <c r="L163" s="47"/>
      <c r="M163" s="47"/>
      <c r="N163" s="47"/>
      <c r="O163" s="47"/>
      <c r="P163" s="47"/>
    </row>
    <row r="164" spans="1:16" ht="12.75">
      <c r="A164" s="46" t="s">
        <v>93</v>
      </c>
      <c r="B164" s="46"/>
      <c r="C164" s="46"/>
      <c r="D164" s="47"/>
      <c r="E164" s="47"/>
      <c r="F164" s="47"/>
      <c r="G164" s="47"/>
      <c r="H164" s="47"/>
      <c r="I164" s="47"/>
      <c r="J164" s="47"/>
      <c r="L164" s="47"/>
      <c r="M164" s="47"/>
      <c r="N164" s="47"/>
      <c r="O164" s="47"/>
      <c r="P164" s="47"/>
    </row>
    <row r="165" spans="1:16" ht="12.75">
      <c r="A165" s="46" t="s">
        <v>116</v>
      </c>
      <c r="B165" s="48"/>
      <c r="C165" s="49"/>
      <c r="D165" s="50"/>
      <c r="E165" s="50"/>
      <c r="F165" s="47"/>
      <c r="G165" s="47"/>
      <c r="H165" s="51"/>
      <c r="I165" s="47"/>
      <c r="J165" s="47"/>
      <c r="L165" s="47"/>
      <c r="M165" s="47"/>
      <c r="N165" s="47"/>
      <c r="O165" s="47"/>
      <c r="P165" s="47"/>
    </row>
    <row r="166" spans="1:16" ht="12.75">
      <c r="A166" s="46" t="s">
        <v>73</v>
      </c>
      <c r="B166" s="48"/>
      <c r="C166" s="49"/>
      <c r="D166" s="50"/>
      <c r="E166" s="50"/>
      <c r="F166" s="47"/>
      <c r="G166" s="47"/>
      <c r="H166" s="51"/>
      <c r="I166" s="47"/>
      <c r="J166" s="47"/>
      <c r="L166" s="47"/>
      <c r="M166" s="47"/>
      <c r="N166" s="47"/>
      <c r="O166" s="47"/>
      <c r="P166" s="47"/>
    </row>
    <row r="167" spans="1:16" ht="12.75">
      <c r="A167" s="46" t="s">
        <v>94</v>
      </c>
      <c r="B167" s="48"/>
      <c r="C167" s="49"/>
      <c r="D167" s="50"/>
      <c r="E167" s="50"/>
      <c r="F167" s="47"/>
      <c r="G167" s="47"/>
      <c r="H167" s="51"/>
      <c r="I167" s="47"/>
      <c r="J167" s="47"/>
      <c r="L167" s="47"/>
      <c r="M167" s="47"/>
      <c r="N167" s="47"/>
      <c r="O167" s="47"/>
      <c r="P167" s="47"/>
    </row>
    <row r="168" spans="1:16" ht="12.75">
      <c r="A168" s="46" t="s">
        <v>95</v>
      </c>
      <c r="B168" s="48"/>
      <c r="C168" s="49"/>
      <c r="D168" s="50"/>
      <c r="E168" s="50"/>
      <c r="F168" s="47"/>
      <c r="G168" s="47"/>
      <c r="H168" s="51"/>
      <c r="I168" s="47"/>
      <c r="J168" s="47"/>
      <c r="L168" s="47"/>
      <c r="M168" s="47"/>
      <c r="N168" s="47"/>
      <c r="O168" s="47"/>
      <c r="P168" s="47"/>
    </row>
    <row r="169" spans="1:16" ht="12.75">
      <c r="A169" t="s">
        <v>146</v>
      </c>
      <c r="B169" s="46"/>
      <c r="C169" s="46"/>
      <c r="D169" s="47"/>
      <c r="E169" s="47"/>
      <c r="F169" s="47"/>
      <c r="G169" s="47"/>
      <c r="H169" s="47"/>
      <c r="I169" s="47"/>
      <c r="J169" s="47"/>
      <c r="L169" s="47"/>
      <c r="M169" s="47"/>
      <c r="N169" s="47"/>
      <c r="O169" s="47"/>
      <c r="P169" s="47"/>
    </row>
    <row r="170" spans="1:16" ht="12.75">
      <c r="A170" s="46" t="s">
        <v>92</v>
      </c>
      <c r="B170" s="46"/>
      <c r="C170" s="46"/>
      <c r="D170" s="47"/>
      <c r="E170" s="47"/>
      <c r="F170" s="47"/>
      <c r="G170" s="47"/>
      <c r="H170" s="47"/>
      <c r="I170" s="47"/>
      <c r="J170" s="47"/>
      <c r="L170" s="47"/>
      <c r="M170" s="47"/>
      <c r="N170" s="47"/>
      <c r="O170" s="47"/>
      <c r="P170" s="47"/>
    </row>
    <row r="171" spans="1:16" ht="12.75">
      <c r="A171" t="s">
        <v>136</v>
      </c>
      <c r="B171" s="46"/>
      <c r="C171" s="46"/>
      <c r="D171" s="47"/>
      <c r="E171" s="47"/>
      <c r="F171" s="47"/>
      <c r="G171" s="47"/>
      <c r="H171" s="47"/>
      <c r="I171" s="47"/>
      <c r="J171" s="47"/>
      <c r="L171" s="47"/>
      <c r="M171" s="47"/>
      <c r="N171" s="47"/>
      <c r="O171" s="47"/>
      <c r="P171" s="47"/>
    </row>
    <row r="172" spans="1:16" ht="12.75">
      <c r="A172" s="46" t="s">
        <v>30</v>
      </c>
      <c r="B172" s="46"/>
      <c r="C172" s="46"/>
      <c r="D172" s="47"/>
      <c r="E172" s="47"/>
      <c r="F172" s="47"/>
      <c r="G172" s="47"/>
      <c r="H172" s="47"/>
      <c r="I172" s="47"/>
      <c r="J172" s="47"/>
      <c r="L172" s="47"/>
      <c r="M172" s="47"/>
      <c r="N172" s="47"/>
      <c r="O172" s="47"/>
      <c r="P172" s="47"/>
    </row>
    <row r="173" spans="1:21" ht="12.75">
      <c r="A173" s="46" t="s">
        <v>36</v>
      </c>
      <c r="B173" t="s">
        <v>147</v>
      </c>
      <c r="C173" s="46"/>
      <c r="D173" s="52" t="s">
        <v>37</v>
      </c>
      <c r="E173" s="47"/>
      <c r="F173" s="53" t="s">
        <v>37</v>
      </c>
      <c r="G173" s="54" t="s">
        <v>38</v>
      </c>
      <c r="H173" s="55"/>
      <c r="I173" s="47"/>
      <c r="J173" s="53" t="s">
        <v>37</v>
      </c>
      <c r="K173" s="116" t="s">
        <v>38</v>
      </c>
      <c r="L173" s="53"/>
      <c r="M173" s="54"/>
      <c r="N173" s="55"/>
      <c r="O173" s="47"/>
      <c r="P173" s="52"/>
      <c r="R173" s="106" t="s">
        <v>72</v>
      </c>
      <c r="S173" s="29"/>
      <c r="U173" s="29"/>
    </row>
    <row r="174" spans="1:21" ht="12.75">
      <c r="A174" s="46" t="s">
        <v>39</v>
      </c>
      <c r="B174" s="46"/>
      <c r="C174" s="46"/>
      <c r="D174" s="52" t="s">
        <v>40</v>
      </c>
      <c r="E174" s="47"/>
      <c r="F174" s="53" t="s">
        <v>41</v>
      </c>
      <c r="G174" s="54" t="s">
        <v>41</v>
      </c>
      <c r="H174" s="55"/>
      <c r="I174" s="47"/>
      <c r="J174" s="53" t="s">
        <v>41</v>
      </c>
      <c r="K174" s="116" t="s">
        <v>41</v>
      </c>
      <c r="L174" s="53"/>
      <c r="M174" s="54"/>
      <c r="N174" s="55"/>
      <c r="O174" s="47"/>
      <c r="P174" s="52"/>
      <c r="R174" s="107" t="s">
        <v>40</v>
      </c>
      <c r="S174" s="29"/>
      <c r="U174" s="29"/>
    </row>
    <row r="175" spans="1:21" ht="12.75">
      <c r="A175" s="46" t="s">
        <v>80</v>
      </c>
      <c r="B175" s="46"/>
      <c r="C175" s="46"/>
      <c r="D175" s="52"/>
      <c r="E175" s="47"/>
      <c r="F175" s="53" t="s">
        <v>78</v>
      </c>
      <c r="G175" s="54" t="s">
        <v>78</v>
      </c>
      <c r="H175" s="55"/>
      <c r="I175" s="47"/>
      <c r="J175" s="53" t="s">
        <v>79</v>
      </c>
      <c r="K175" s="116" t="s">
        <v>79</v>
      </c>
      <c r="L175" s="53"/>
      <c r="M175" s="54"/>
      <c r="N175" s="55"/>
      <c r="O175" s="47"/>
      <c r="P175" s="52"/>
      <c r="S175" s="29"/>
      <c r="U175" s="29"/>
    </row>
    <row r="176" spans="1:21" s="70" customFormat="1" ht="12.75">
      <c r="A176" s="56" t="s">
        <v>137</v>
      </c>
      <c r="B176" s="79" t="s">
        <v>207</v>
      </c>
      <c r="C176" s="56" t="s">
        <v>83</v>
      </c>
      <c r="D176" s="57">
        <v>-260000</v>
      </c>
      <c r="E176" s="58"/>
      <c r="F176" s="59">
        <v>0.25</v>
      </c>
      <c r="G176" s="60">
        <v>0</v>
      </c>
      <c r="H176" s="36">
        <f>G176-F176</f>
        <v>-0.25</v>
      </c>
      <c r="I176" s="58"/>
      <c r="J176" s="59">
        <v>-65000</v>
      </c>
      <c r="K176" s="117">
        <v>29109.19</v>
      </c>
      <c r="L176" s="59">
        <f>-J176</f>
        <v>65000</v>
      </c>
      <c r="M176" s="60">
        <f>-K176</f>
        <v>-29109.19</v>
      </c>
      <c r="N176" s="61">
        <f>L176-M176</f>
        <v>94109.19</v>
      </c>
      <c r="O176" s="58"/>
      <c r="P176" s="57">
        <f>H176+N176</f>
        <v>94108.94</v>
      </c>
      <c r="Q176" s="38"/>
      <c r="R176" s="108">
        <v>0</v>
      </c>
      <c r="S176" s="30">
        <f>D176+R176</f>
        <v>-260000</v>
      </c>
      <c r="T176" s="24"/>
      <c r="U176" s="30">
        <f>S176-D176</f>
        <v>0</v>
      </c>
    </row>
    <row r="177" spans="1:16" ht="12.75">
      <c r="A177" t="s">
        <v>135</v>
      </c>
      <c r="B177" s="46"/>
      <c r="C177" s="46"/>
      <c r="D177" s="47"/>
      <c r="E177" s="47"/>
      <c r="F177" s="47"/>
      <c r="G177" s="47"/>
      <c r="H177" s="47"/>
      <c r="I177" s="47"/>
      <c r="J177" s="47"/>
      <c r="L177" s="47"/>
      <c r="M177" s="47"/>
      <c r="N177" s="47"/>
      <c r="O177" s="47"/>
      <c r="P177" s="47"/>
    </row>
    <row r="178" spans="1:16" ht="12.75">
      <c r="A178" s="46" t="s">
        <v>129</v>
      </c>
      <c r="B178" s="46"/>
      <c r="C178" s="46"/>
      <c r="D178" s="47"/>
      <c r="E178" s="47"/>
      <c r="F178" s="47"/>
      <c r="G178" s="47"/>
      <c r="H178" s="47"/>
      <c r="I178" s="47"/>
      <c r="J178" s="47"/>
      <c r="L178" s="47"/>
      <c r="M178" s="47"/>
      <c r="N178" s="47"/>
      <c r="O178" s="47"/>
      <c r="P178" s="47"/>
    </row>
    <row r="179" spans="1:16" ht="12.75">
      <c r="A179" s="46" t="s">
        <v>89</v>
      </c>
      <c r="B179" s="46"/>
      <c r="C179" s="46"/>
      <c r="D179" s="47"/>
      <c r="E179" s="47"/>
      <c r="F179" s="47"/>
      <c r="G179" s="47"/>
      <c r="H179" s="47"/>
      <c r="I179" s="47"/>
      <c r="J179" s="47"/>
      <c r="L179" s="47"/>
      <c r="M179" s="47"/>
      <c r="N179" s="47"/>
      <c r="O179" s="47"/>
      <c r="P179" s="47"/>
    </row>
    <row r="180" spans="1:16" ht="12.75">
      <c r="A180" s="46" t="s">
        <v>103</v>
      </c>
      <c r="B180" s="46"/>
      <c r="C180" s="46"/>
      <c r="D180" s="47"/>
      <c r="E180" s="47"/>
      <c r="F180" s="47"/>
      <c r="G180" s="47"/>
      <c r="H180" s="47"/>
      <c r="I180" s="47"/>
      <c r="J180" s="47"/>
      <c r="L180" s="47"/>
      <c r="M180" s="47"/>
      <c r="N180" s="47"/>
      <c r="O180" s="47"/>
      <c r="P180" s="47"/>
    </row>
    <row r="181" spans="1:16" ht="12.75">
      <c r="A181" s="46" t="s">
        <v>104</v>
      </c>
      <c r="B181" s="46"/>
      <c r="C181" s="46"/>
      <c r="D181" s="47"/>
      <c r="E181" s="47"/>
      <c r="F181" s="47"/>
      <c r="G181" s="47"/>
      <c r="H181" s="47"/>
      <c r="I181" s="47"/>
      <c r="J181" s="47"/>
      <c r="L181" s="47"/>
      <c r="M181" s="47"/>
      <c r="N181" s="47"/>
      <c r="O181" s="47"/>
      <c r="P181" s="47"/>
    </row>
    <row r="182" spans="1:16" ht="12.75">
      <c r="A182" t="s">
        <v>145</v>
      </c>
      <c r="B182" s="46"/>
      <c r="C182" s="46"/>
      <c r="D182" s="47"/>
      <c r="E182" s="47"/>
      <c r="F182" s="47"/>
      <c r="G182" s="47"/>
      <c r="H182" s="47"/>
      <c r="I182" s="47"/>
      <c r="J182" s="47"/>
      <c r="L182" s="47"/>
      <c r="M182" s="47"/>
      <c r="N182" s="47"/>
      <c r="O182" s="47"/>
      <c r="P182" s="47"/>
    </row>
    <row r="183" spans="1:16" ht="12.75">
      <c r="A183" s="46" t="s">
        <v>101</v>
      </c>
      <c r="B183" s="46"/>
      <c r="C183" s="46"/>
      <c r="D183" s="47"/>
      <c r="E183" s="47"/>
      <c r="F183" s="47"/>
      <c r="G183" s="47"/>
      <c r="H183" s="47"/>
      <c r="I183" s="47"/>
      <c r="J183" s="47"/>
      <c r="L183" s="47"/>
      <c r="M183" s="47"/>
      <c r="N183" s="47"/>
      <c r="O183" s="47"/>
      <c r="P183" s="47"/>
    </row>
    <row r="184" spans="1:16" ht="12.75">
      <c r="A184" s="46" t="s">
        <v>90</v>
      </c>
      <c r="B184" s="46"/>
      <c r="C184" s="46"/>
      <c r="D184" s="47"/>
      <c r="E184" s="47"/>
      <c r="F184" s="47"/>
      <c r="G184" s="47"/>
      <c r="H184" s="47"/>
      <c r="I184" s="47"/>
      <c r="J184" s="47"/>
      <c r="L184" s="47"/>
      <c r="M184" s="47"/>
      <c r="N184" s="47"/>
      <c r="O184" s="47"/>
      <c r="P184" s="47"/>
    </row>
    <row r="185" spans="1:16" ht="12.75">
      <c r="A185" s="46" t="s">
        <v>97</v>
      </c>
      <c r="B185" s="46"/>
      <c r="C185" s="46"/>
      <c r="D185" s="45" t="s">
        <v>82</v>
      </c>
      <c r="E185" s="45"/>
      <c r="F185" s="45"/>
      <c r="G185" s="47"/>
      <c r="H185" s="47"/>
      <c r="I185" s="47"/>
      <c r="J185" s="47"/>
      <c r="L185" s="47"/>
      <c r="M185" s="47"/>
      <c r="N185" s="47"/>
      <c r="O185" s="47"/>
      <c r="P185" s="47"/>
    </row>
    <row r="186" spans="1:16" ht="12.75">
      <c r="A186" s="46" t="s">
        <v>98</v>
      </c>
      <c r="B186" s="46"/>
      <c r="C186" s="46"/>
      <c r="D186" s="47"/>
      <c r="E186" s="47"/>
      <c r="F186" s="47"/>
      <c r="G186" s="47"/>
      <c r="H186" s="47"/>
      <c r="I186" s="47"/>
      <c r="J186" s="47"/>
      <c r="L186" s="47"/>
      <c r="M186" s="47"/>
      <c r="N186" s="47"/>
      <c r="O186" s="47"/>
      <c r="P186" s="47"/>
    </row>
    <row r="187" spans="1:16" ht="12.75">
      <c r="A187" s="46" t="s">
        <v>93</v>
      </c>
      <c r="B187" s="46"/>
      <c r="C187" s="46"/>
      <c r="D187" s="47"/>
      <c r="E187" s="47"/>
      <c r="F187" s="47"/>
      <c r="G187" s="47"/>
      <c r="H187" s="47"/>
      <c r="I187" s="47"/>
      <c r="J187" s="47"/>
      <c r="L187" s="47"/>
      <c r="M187" s="47"/>
      <c r="N187" s="47"/>
      <c r="O187" s="47"/>
      <c r="P187" s="47"/>
    </row>
    <row r="188" spans="1:16" ht="12.75">
      <c r="A188" s="46" t="s">
        <v>143</v>
      </c>
      <c r="B188" s="48"/>
      <c r="C188" s="49"/>
      <c r="D188" s="50"/>
      <c r="E188" s="50"/>
      <c r="F188" s="47"/>
      <c r="G188" s="47"/>
      <c r="H188" s="51"/>
      <c r="I188" s="47"/>
      <c r="J188" s="47"/>
      <c r="L188" s="47"/>
      <c r="M188" s="47"/>
      <c r="N188" s="47"/>
      <c r="O188" s="47"/>
      <c r="P188" s="47"/>
    </row>
    <row r="189" spans="1:16" ht="12.75">
      <c r="A189" s="46" t="s">
        <v>73</v>
      </c>
      <c r="B189" s="48"/>
      <c r="C189" s="49"/>
      <c r="D189" s="50"/>
      <c r="E189" s="50"/>
      <c r="F189" s="47"/>
      <c r="G189" s="47"/>
      <c r="H189" s="51"/>
      <c r="I189" s="47"/>
      <c r="J189" s="47"/>
      <c r="L189" s="47"/>
      <c r="M189" s="47"/>
      <c r="N189" s="47"/>
      <c r="O189" s="47"/>
      <c r="P189" s="47"/>
    </row>
    <row r="190" spans="1:16" ht="12.75">
      <c r="A190" s="46" t="s">
        <v>94</v>
      </c>
      <c r="B190" s="48"/>
      <c r="C190" s="49"/>
      <c r="D190" s="50"/>
      <c r="E190" s="50"/>
      <c r="F190" s="47"/>
      <c r="G190" s="47"/>
      <c r="H190" s="51"/>
      <c r="I190" s="47"/>
      <c r="J190" s="47"/>
      <c r="L190" s="47"/>
      <c r="M190" s="47"/>
      <c r="N190" s="47"/>
      <c r="O190" s="47"/>
      <c r="P190" s="47"/>
    </row>
    <row r="191" spans="1:16" ht="12.75">
      <c r="A191" s="46" t="s">
        <v>95</v>
      </c>
      <c r="B191" s="48"/>
      <c r="C191" s="49"/>
      <c r="D191" s="50"/>
      <c r="E191" s="50"/>
      <c r="F191" s="47"/>
      <c r="G191" s="47"/>
      <c r="H191" s="51"/>
      <c r="I191" s="47"/>
      <c r="J191" s="47"/>
      <c r="L191" s="47"/>
      <c r="M191" s="47"/>
      <c r="N191" s="47"/>
      <c r="O191" s="47"/>
      <c r="P191" s="47"/>
    </row>
    <row r="192" spans="1:16" ht="12.75">
      <c r="A192" t="s">
        <v>146</v>
      </c>
      <c r="B192" s="46"/>
      <c r="C192" s="46"/>
      <c r="D192" s="47"/>
      <c r="E192" s="47"/>
      <c r="F192" s="47"/>
      <c r="G192" s="47"/>
      <c r="H192" s="47"/>
      <c r="I192" s="47"/>
      <c r="J192" s="47"/>
      <c r="L192" s="47"/>
      <c r="M192" s="47"/>
      <c r="N192" s="47"/>
      <c r="O192" s="47"/>
      <c r="P192" s="47"/>
    </row>
    <row r="193" spans="1:16" ht="12.75">
      <c r="A193" s="46" t="s">
        <v>92</v>
      </c>
      <c r="B193" s="46"/>
      <c r="C193" s="46"/>
      <c r="D193" s="47"/>
      <c r="E193" s="47"/>
      <c r="F193" s="47"/>
      <c r="G193" s="47"/>
      <c r="H193" s="47"/>
      <c r="I193" s="47"/>
      <c r="J193" s="47"/>
      <c r="L193" s="47"/>
      <c r="M193" s="47"/>
      <c r="N193" s="47"/>
      <c r="O193" s="47"/>
      <c r="P193" s="47"/>
    </row>
    <row r="194" spans="1:16" ht="12.75">
      <c r="A194" t="s">
        <v>136</v>
      </c>
      <c r="B194" s="46"/>
      <c r="C194" s="46"/>
      <c r="D194" s="47"/>
      <c r="E194" s="47"/>
      <c r="F194" s="47"/>
      <c r="G194" s="47"/>
      <c r="H194" s="47"/>
      <c r="I194" s="47"/>
      <c r="J194" s="47"/>
      <c r="L194" s="47"/>
      <c r="M194" s="47"/>
      <c r="N194" s="47"/>
      <c r="O194" s="47"/>
      <c r="P194" s="47"/>
    </row>
    <row r="195" spans="1:16" ht="12.75">
      <c r="A195" s="46" t="s">
        <v>30</v>
      </c>
      <c r="B195" s="46"/>
      <c r="C195" s="46"/>
      <c r="D195" s="47"/>
      <c r="E195" s="47"/>
      <c r="F195" s="47"/>
      <c r="G195" s="47"/>
      <c r="H195" s="47"/>
      <c r="I195" s="47"/>
      <c r="J195" s="47"/>
      <c r="L195" s="47"/>
      <c r="M195" s="47"/>
      <c r="N195" s="47"/>
      <c r="O195" s="47"/>
      <c r="P195" s="47"/>
    </row>
    <row r="196" spans="1:21" ht="12.75">
      <c r="A196" s="46" t="s">
        <v>36</v>
      </c>
      <c r="B196" t="s">
        <v>147</v>
      </c>
      <c r="C196" s="46"/>
      <c r="D196" s="52" t="s">
        <v>37</v>
      </c>
      <c r="E196" s="47"/>
      <c r="F196" s="53" t="s">
        <v>37</v>
      </c>
      <c r="G196" s="54" t="s">
        <v>38</v>
      </c>
      <c r="H196" s="55"/>
      <c r="I196" s="47"/>
      <c r="J196" s="53" t="s">
        <v>37</v>
      </c>
      <c r="K196" s="116" t="s">
        <v>38</v>
      </c>
      <c r="L196" s="53"/>
      <c r="M196" s="54"/>
      <c r="N196" s="55"/>
      <c r="O196" s="47"/>
      <c r="P196" s="52"/>
      <c r="R196" s="106" t="s">
        <v>72</v>
      </c>
      <c r="S196" s="29"/>
      <c r="U196" s="29"/>
    </row>
    <row r="197" spans="1:21" ht="12.75">
      <c r="A197" s="46" t="s">
        <v>39</v>
      </c>
      <c r="B197" s="46"/>
      <c r="C197" s="46"/>
      <c r="D197" s="52" t="s">
        <v>40</v>
      </c>
      <c r="E197" s="47"/>
      <c r="F197" s="53" t="s">
        <v>41</v>
      </c>
      <c r="G197" s="54" t="s">
        <v>41</v>
      </c>
      <c r="H197" s="55"/>
      <c r="I197" s="47"/>
      <c r="J197" s="53" t="s">
        <v>41</v>
      </c>
      <c r="K197" s="116" t="s">
        <v>41</v>
      </c>
      <c r="L197" s="53"/>
      <c r="M197" s="54"/>
      <c r="N197" s="55"/>
      <c r="O197" s="47"/>
      <c r="P197" s="52"/>
      <c r="R197" s="107" t="s">
        <v>40</v>
      </c>
      <c r="S197" s="29"/>
      <c r="U197" s="29"/>
    </row>
    <row r="198" spans="1:21" ht="12.75">
      <c r="A198" s="46" t="s">
        <v>80</v>
      </c>
      <c r="B198" s="46"/>
      <c r="C198" s="46"/>
      <c r="D198" s="52"/>
      <c r="E198" s="47"/>
      <c r="F198" s="53" t="s">
        <v>78</v>
      </c>
      <c r="G198" s="54" t="s">
        <v>78</v>
      </c>
      <c r="H198" s="55"/>
      <c r="I198" s="47"/>
      <c r="J198" s="53" t="s">
        <v>79</v>
      </c>
      <c r="K198" s="116" t="s">
        <v>79</v>
      </c>
      <c r="L198" s="53"/>
      <c r="M198" s="54"/>
      <c r="N198" s="55"/>
      <c r="O198" s="47"/>
      <c r="P198" s="52"/>
      <c r="S198" s="29"/>
      <c r="U198" s="29"/>
    </row>
    <row r="199" spans="1:21" s="70" customFormat="1" ht="12.75">
      <c r="A199" s="56" t="s">
        <v>137</v>
      </c>
      <c r="B199" s="79" t="s">
        <v>206</v>
      </c>
      <c r="C199" s="56" t="s">
        <v>84</v>
      </c>
      <c r="D199" s="57">
        <v>689970</v>
      </c>
      <c r="E199" s="58"/>
      <c r="F199" s="59">
        <v>172491.5</v>
      </c>
      <c r="G199" s="60">
        <v>-195199.09</v>
      </c>
      <c r="H199" s="36">
        <f>G199-F199</f>
        <v>-367690.58999999997</v>
      </c>
      <c r="I199" s="58"/>
      <c r="J199" s="59">
        <v>0</v>
      </c>
      <c r="K199" s="117">
        <v>0</v>
      </c>
      <c r="L199" s="59">
        <f>-J199</f>
        <v>0</v>
      </c>
      <c r="M199" s="60">
        <f>-K199</f>
        <v>0</v>
      </c>
      <c r="N199" s="61">
        <f>L199-M199</f>
        <v>0</v>
      </c>
      <c r="O199" s="58"/>
      <c r="P199" s="57">
        <f>H199+N199</f>
        <v>-367690.58999999997</v>
      </c>
      <c r="Q199" s="38"/>
      <c r="R199" s="108">
        <v>0</v>
      </c>
      <c r="S199" s="30">
        <f>D199+R199</f>
        <v>689970</v>
      </c>
      <c r="T199" s="24"/>
      <c r="U199" s="30">
        <f>S199-D199</f>
        <v>0</v>
      </c>
    </row>
    <row r="200" spans="1:16" ht="12.75">
      <c r="A200" t="s">
        <v>135</v>
      </c>
      <c r="B200" s="46"/>
      <c r="C200" s="46"/>
      <c r="D200" s="47"/>
      <c r="E200" s="47"/>
      <c r="F200" s="47"/>
      <c r="G200" s="47"/>
      <c r="H200" s="47"/>
      <c r="I200" s="47"/>
      <c r="J200" s="47"/>
      <c r="L200" s="47"/>
      <c r="M200" s="47"/>
      <c r="N200" s="47"/>
      <c r="O200" s="47"/>
      <c r="P200" s="47"/>
    </row>
    <row r="201" spans="1:16" ht="12.75">
      <c r="A201" s="46" t="s">
        <v>129</v>
      </c>
      <c r="B201" s="46"/>
      <c r="C201" s="46"/>
      <c r="D201" s="47"/>
      <c r="E201" s="47"/>
      <c r="F201" s="47"/>
      <c r="G201" s="47"/>
      <c r="H201" s="47"/>
      <c r="I201" s="47"/>
      <c r="J201" s="47"/>
      <c r="L201" s="47"/>
      <c r="M201" s="47"/>
      <c r="N201" s="47"/>
      <c r="O201" s="47"/>
      <c r="P201" s="47"/>
    </row>
    <row r="202" spans="1:16" ht="12.75">
      <c r="A202" s="46" t="s">
        <v>89</v>
      </c>
      <c r="B202" s="46"/>
      <c r="C202" s="46"/>
      <c r="D202" s="47"/>
      <c r="E202" s="47"/>
      <c r="F202" s="47"/>
      <c r="G202" s="47"/>
      <c r="H202" s="47"/>
      <c r="I202" s="47"/>
      <c r="J202" s="47"/>
      <c r="L202" s="47"/>
      <c r="M202" s="47"/>
      <c r="N202" s="47"/>
      <c r="O202" s="47"/>
      <c r="P202" s="47"/>
    </row>
    <row r="203" spans="1:16" ht="12.75">
      <c r="A203" s="46" t="s">
        <v>103</v>
      </c>
      <c r="B203" s="46"/>
      <c r="C203" s="46"/>
      <c r="D203" s="47"/>
      <c r="E203" s="47"/>
      <c r="F203" s="47"/>
      <c r="G203" s="47"/>
      <c r="H203" s="47"/>
      <c r="I203" s="47"/>
      <c r="J203" s="47"/>
      <c r="L203" s="47"/>
      <c r="M203" s="47"/>
      <c r="N203" s="47"/>
      <c r="O203" s="47"/>
      <c r="P203" s="47"/>
    </row>
    <row r="204" spans="1:16" ht="12.75">
      <c r="A204" s="46" t="s">
        <v>104</v>
      </c>
      <c r="B204" s="46"/>
      <c r="C204" s="46"/>
      <c r="D204" s="47"/>
      <c r="E204" s="47"/>
      <c r="F204" s="47"/>
      <c r="G204" s="47"/>
      <c r="H204" s="47"/>
      <c r="I204" s="47"/>
      <c r="J204" s="47"/>
      <c r="L204" s="47"/>
      <c r="M204" s="47"/>
      <c r="N204" s="47"/>
      <c r="O204" s="47"/>
      <c r="P204" s="47"/>
    </row>
    <row r="205" spans="1:16" ht="12.75">
      <c r="A205" t="s">
        <v>145</v>
      </c>
      <c r="B205" s="46"/>
      <c r="C205" s="46"/>
      <c r="D205" s="47"/>
      <c r="E205" s="47"/>
      <c r="F205" s="47"/>
      <c r="G205" s="47"/>
      <c r="H205" s="47"/>
      <c r="I205" s="47"/>
      <c r="J205" s="47"/>
      <c r="L205" s="47"/>
      <c r="M205" s="47"/>
      <c r="N205" s="47"/>
      <c r="O205" s="47"/>
      <c r="P205" s="47"/>
    </row>
    <row r="206" spans="1:16" ht="12.75">
      <c r="A206" s="46" t="s">
        <v>101</v>
      </c>
      <c r="B206" s="46"/>
      <c r="C206" s="46"/>
      <c r="D206" s="47"/>
      <c r="E206" s="47"/>
      <c r="F206" s="47"/>
      <c r="G206" s="47"/>
      <c r="H206" s="47"/>
      <c r="I206" s="47"/>
      <c r="J206" s="47"/>
      <c r="L206" s="47"/>
      <c r="M206" s="47"/>
      <c r="N206" s="47"/>
      <c r="O206" s="47"/>
      <c r="P206" s="47"/>
    </row>
    <row r="207" spans="1:16" ht="12.75">
      <c r="A207" s="46" t="s">
        <v>90</v>
      </c>
      <c r="B207" s="46"/>
      <c r="C207" s="46"/>
      <c r="D207" s="47"/>
      <c r="E207" s="47"/>
      <c r="F207" s="47"/>
      <c r="G207" s="47"/>
      <c r="H207" s="47"/>
      <c r="I207" s="47"/>
      <c r="J207" s="47"/>
      <c r="L207" s="47"/>
      <c r="M207" s="47"/>
      <c r="N207" s="47"/>
      <c r="O207" s="47"/>
      <c r="P207" s="47"/>
    </row>
    <row r="208" spans="1:16" ht="12.75">
      <c r="A208" s="46" t="s">
        <v>118</v>
      </c>
      <c r="B208" s="46"/>
      <c r="C208" s="46"/>
      <c r="G208" s="47"/>
      <c r="H208" s="47"/>
      <c r="I208" s="47"/>
      <c r="J208" s="47"/>
      <c r="L208" s="47"/>
      <c r="M208" s="47"/>
      <c r="N208" s="47"/>
      <c r="O208" s="47"/>
      <c r="P208" s="47"/>
    </row>
    <row r="209" spans="1:16" ht="12.75">
      <c r="A209" s="46" t="s">
        <v>97</v>
      </c>
      <c r="B209" s="46"/>
      <c r="C209" s="46"/>
      <c r="D209" s="45" t="s">
        <v>123</v>
      </c>
      <c r="E209" s="45"/>
      <c r="F209" s="45"/>
      <c r="G209" s="47"/>
      <c r="H209" s="47"/>
      <c r="I209" s="47"/>
      <c r="J209" s="47"/>
      <c r="L209" s="47"/>
      <c r="M209" s="47"/>
      <c r="N209" s="47"/>
      <c r="O209" s="47"/>
      <c r="P209" s="47"/>
    </row>
    <row r="210" spans="1:16" ht="12.75">
      <c r="A210" s="46" t="s">
        <v>98</v>
      </c>
      <c r="B210" s="46"/>
      <c r="C210" s="46"/>
      <c r="D210" s="47"/>
      <c r="E210" s="47"/>
      <c r="F210" s="47"/>
      <c r="G210" s="47"/>
      <c r="H210" s="47"/>
      <c r="I210" s="47"/>
      <c r="J210" s="47"/>
      <c r="L210" s="47"/>
      <c r="M210" s="47"/>
      <c r="N210" s="47"/>
      <c r="O210" s="47"/>
      <c r="P210" s="47"/>
    </row>
    <row r="211" spans="1:16" ht="12.75">
      <c r="A211" s="46" t="s">
        <v>93</v>
      </c>
      <c r="B211" s="46"/>
      <c r="C211" s="46"/>
      <c r="D211" s="47"/>
      <c r="E211" s="47"/>
      <c r="F211" s="47"/>
      <c r="G211" s="47"/>
      <c r="H211" s="47"/>
      <c r="I211" s="47"/>
      <c r="J211" s="47"/>
      <c r="L211" s="47"/>
      <c r="M211" s="47"/>
      <c r="N211" s="47"/>
      <c r="O211" s="47"/>
      <c r="P211" s="47"/>
    </row>
    <row r="212" spans="1:16" ht="12.75">
      <c r="A212" s="46" t="s">
        <v>125</v>
      </c>
      <c r="B212" s="48"/>
      <c r="C212" s="49"/>
      <c r="D212" s="50"/>
      <c r="E212" s="50"/>
      <c r="F212" s="47"/>
      <c r="G212" s="47"/>
      <c r="H212" s="51"/>
      <c r="I212" s="47"/>
      <c r="J212" s="47"/>
      <c r="L212" s="47"/>
      <c r="M212" s="47"/>
      <c r="N212" s="47"/>
      <c r="O212" s="47"/>
      <c r="P212" s="47"/>
    </row>
    <row r="213" spans="1:16" ht="12.75">
      <c r="A213" s="46" t="s">
        <v>73</v>
      </c>
      <c r="B213" s="48"/>
      <c r="C213" s="49"/>
      <c r="D213" s="50"/>
      <c r="E213" s="50"/>
      <c r="F213" s="47"/>
      <c r="G213" s="47"/>
      <c r="H213" s="51"/>
      <c r="I213" s="47"/>
      <c r="J213" s="47"/>
      <c r="L213" s="47"/>
      <c r="M213" s="47"/>
      <c r="N213" s="47"/>
      <c r="O213" s="47"/>
      <c r="P213" s="47"/>
    </row>
    <row r="214" spans="1:16" ht="12.75">
      <c r="A214" s="46" t="s">
        <v>94</v>
      </c>
      <c r="B214" s="48"/>
      <c r="C214" s="49"/>
      <c r="D214" s="50"/>
      <c r="E214" s="50"/>
      <c r="F214" s="47"/>
      <c r="G214" s="47"/>
      <c r="H214" s="51"/>
      <c r="I214" s="47"/>
      <c r="J214" s="47"/>
      <c r="L214" s="47"/>
      <c r="M214" s="47"/>
      <c r="N214" s="47"/>
      <c r="O214" s="47"/>
      <c r="P214" s="47"/>
    </row>
    <row r="215" spans="1:16" ht="12.75">
      <c r="A215" s="46" t="s">
        <v>122</v>
      </c>
      <c r="B215" s="48"/>
      <c r="C215" s="49"/>
      <c r="D215" s="50"/>
      <c r="E215" s="50"/>
      <c r="F215" s="47"/>
      <c r="G215" s="47"/>
      <c r="H215" s="51"/>
      <c r="I215" s="47"/>
      <c r="J215" s="47"/>
      <c r="L215" s="47"/>
      <c r="M215" s="47"/>
      <c r="N215" s="47"/>
      <c r="O215" s="47"/>
      <c r="P215" s="47"/>
    </row>
    <row r="216" spans="1:16" ht="12.75">
      <c r="A216" t="s">
        <v>146</v>
      </c>
      <c r="B216" s="46"/>
      <c r="C216" s="46"/>
      <c r="D216" s="47"/>
      <c r="E216" s="47"/>
      <c r="F216" s="47"/>
      <c r="G216" s="47"/>
      <c r="H216" s="47"/>
      <c r="I216" s="47"/>
      <c r="J216" s="47"/>
      <c r="L216" s="47"/>
      <c r="M216" s="47"/>
      <c r="N216" s="47"/>
      <c r="O216" s="47"/>
      <c r="P216" s="47"/>
    </row>
    <row r="217" spans="1:16" ht="12.75">
      <c r="A217" s="46" t="s">
        <v>92</v>
      </c>
      <c r="B217" s="46"/>
      <c r="C217" s="46"/>
      <c r="D217" s="47"/>
      <c r="E217" s="47"/>
      <c r="F217" s="47"/>
      <c r="G217" s="47"/>
      <c r="H217" s="47"/>
      <c r="I217" s="47"/>
      <c r="J217" s="47"/>
      <c r="L217" s="47"/>
      <c r="M217" s="47"/>
      <c r="N217" s="47"/>
      <c r="O217" s="47"/>
      <c r="P217" s="47"/>
    </row>
    <row r="218" spans="1:16" ht="12.75">
      <c r="A218" t="s">
        <v>136</v>
      </c>
      <c r="B218" s="46"/>
      <c r="C218" s="46"/>
      <c r="D218" s="47"/>
      <c r="E218" s="47"/>
      <c r="F218" s="47"/>
      <c r="G218" s="47"/>
      <c r="H218" s="47"/>
      <c r="I218" s="47"/>
      <c r="J218" s="47"/>
      <c r="L218" s="47"/>
      <c r="M218" s="47"/>
      <c r="N218" s="47"/>
      <c r="O218" s="47"/>
      <c r="P218" s="47"/>
    </row>
    <row r="219" spans="1:16" ht="12.75">
      <c r="A219" s="46" t="s">
        <v>30</v>
      </c>
      <c r="B219" s="46"/>
      <c r="C219" s="46"/>
      <c r="D219" s="47"/>
      <c r="E219" s="47"/>
      <c r="F219" s="47"/>
      <c r="G219" s="47"/>
      <c r="H219" s="47"/>
      <c r="I219" s="47"/>
      <c r="J219" s="47"/>
      <c r="L219" s="47"/>
      <c r="M219" s="47"/>
      <c r="N219" s="47"/>
      <c r="O219" s="47"/>
      <c r="P219" s="47"/>
    </row>
    <row r="220" spans="1:21" ht="12.75">
      <c r="A220" s="46" t="s">
        <v>36</v>
      </c>
      <c r="B220" t="s">
        <v>147</v>
      </c>
      <c r="C220" s="46"/>
      <c r="D220" s="52" t="s">
        <v>37</v>
      </c>
      <c r="E220" s="47"/>
      <c r="F220" s="53" t="s">
        <v>37</v>
      </c>
      <c r="G220" s="54" t="s">
        <v>38</v>
      </c>
      <c r="H220" s="55"/>
      <c r="I220" s="47"/>
      <c r="J220" s="53" t="s">
        <v>37</v>
      </c>
      <c r="K220" s="116" t="s">
        <v>38</v>
      </c>
      <c r="L220" s="53"/>
      <c r="M220" s="54"/>
      <c r="N220" s="55"/>
      <c r="O220" s="47"/>
      <c r="P220" s="52"/>
      <c r="R220" s="106" t="s">
        <v>72</v>
      </c>
      <c r="S220" s="29"/>
      <c r="U220" s="29"/>
    </row>
    <row r="221" spans="1:21" ht="12.75">
      <c r="A221" s="46" t="s">
        <v>39</v>
      </c>
      <c r="B221" s="46"/>
      <c r="C221" s="46"/>
      <c r="D221" s="52" t="s">
        <v>40</v>
      </c>
      <c r="E221" s="47"/>
      <c r="F221" s="53" t="s">
        <v>41</v>
      </c>
      <c r="G221" s="54" t="s">
        <v>41</v>
      </c>
      <c r="H221" s="55"/>
      <c r="I221" s="47"/>
      <c r="J221" s="53" t="s">
        <v>41</v>
      </c>
      <c r="K221" s="116" t="s">
        <v>41</v>
      </c>
      <c r="L221" s="53"/>
      <c r="M221" s="54"/>
      <c r="N221" s="55"/>
      <c r="O221" s="47"/>
      <c r="P221" s="52"/>
      <c r="R221" s="107" t="s">
        <v>40</v>
      </c>
      <c r="S221" s="29"/>
      <c r="U221" s="29"/>
    </row>
    <row r="222" spans="1:21" ht="12.75">
      <c r="A222" s="46" t="s">
        <v>80</v>
      </c>
      <c r="B222" s="46"/>
      <c r="C222" s="46"/>
      <c r="D222" s="52"/>
      <c r="E222" s="47"/>
      <c r="F222" s="53" t="s">
        <v>78</v>
      </c>
      <c r="G222" s="54" t="s">
        <v>78</v>
      </c>
      <c r="H222" s="55"/>
      <c r="I222" s="47"/>
      <c r="J222" s="53" t="s">
        <v>79</v>
      </c>
      <c r="K222" s="116" t="s">
        <v>79</v>
      </c>
      <c r="L222" s="53"/>
      <c r="M222" s="54"/>
      <c r="N222" s="55"/>
      <c r="O222" s="47"/>
      <c r="P222" s="52"/>
      <c r="S222" s="29"/>
      <c r="U222" s="29"/>
    </row>
    <row r="223" spans="1:21" s="70" customFormat="1" ht="12.75">
      <c r="A223" s="56" t="s">
        <v>137</v>
      </c>
      <c r="B223" s="79" t="s">
        <v>208</v>
      </c>
      <c r="C223" s="56" t="s">
        <v>123</v>
      </c>
      <c r="D223" s="57">
        <v>-619718</v>
      </c>
      <c r="E223" s="58"/>
      <c r="F223" s="59">
        <v>0</v>
      </c>
      <c r="G223" s="60">
        <v>0</v>
      </c>
      <c r="H223" s="36">
        <f>G223-F223</f>
        <v>0</v>
      </c>
      <c r="I223" s="58"/>
      <c r="J223" s="59">
        <v>-309859</v>
      </c>
      <c r="K223" s="117">
        <v>-309859</v>
      </c>
      <c r="L223" s="59">
        <f>-J223</f>
        <v>309859</v>
      </c>
      <c r="M223" s="60">
        <f>-K223</f>
        <v>309859</v>
      </c>
      <c r="N223" s="61">
        <f>L223-M223</f>
        <v>0</v>
      </c>
      <c r="O223" s="58"/>
      <c r="P223" s="57">
        <f>H223+N223</f>
        <v>0</v>
      </c>
      <c r="Q223" s="38"/>
      <c r="R223" s="108">
        <v>0</v>
      </c>
      <c r="S223" s="30">
        <f>D223+R223</f>
        <v>-619718</v>
      </c>
      <c r="T223" s="24"/>
      <c r="U223" s="30">
        <f>S223-D223</f>
        <v>0</v>
      </c>
    </row>
    <row r="224" spans="1:16" ht="12.75">
      <c r="A224" t="s">
        <v>135</v>
      </c>
      <c r="B224" s="46"/>
      <c r="C224" s="46"/>
      <c r="D224" s="47"/>
      <c r="E224" s="47"/>
      <c r="F224" s="47"/>
      <c r="G224" s="47"/>
      <c r="H224" s="47"/>
      <c r="I224" s="47"/>
      <c r="J224" s="47"/>
      <c r="L224" s="47"/>
      <c r="M224" s="47"/>
      <c r="N224" s="47"/>
      <c r="O224" s="47"/>
      <c r="P224" s="47"/>
    </row>
    <row r="225" spans="1:16" ht="12.75">
      <c r="A225" s="46" t="s">
        <v>129</v>
      </c>
      <c r="B225" s="46"/>
      <c r="C225" s="46"/>
      <c r="D225" s="47"/>
      <c r="E225" s="47"/>
      <c r="F225" s="47"/>
      <c r="G225" s="47"/>
      <c r="H225" s="47"/>
      <c r="I225" s="47"/>
      <c r="J225" s="47"/>
      <c r="L225" s="47"/>
      <c r="M225" s="47"/>
      <c r="N225" s="47"/>
      <c r="O225" s="47"/>
      <c r="P225" s="47"/>
    </row>
    <row r="226" spans="1:16" ht="12.75">
      <c r="A226" s="46" t="s">
        <v>89</v>
      </c>
      <c r="B226" s="46"/>
      <c r="C226" s="46"/>
      <c r="D226" s="47"/>
      <c r="E226" s="47"/>
      <c r="F226" s="47"/>
      <c r="G226" s="47"/>
      <c r="H226" s="47"/>
      <c r="I226" s="47"/>
      <c r="J226" s="47"/>
      <c r="L226" s="47"/>
      <c r="M226" s="47"/>
      <c r="N226" s="47"/>
      <c r="O226" s="47"/>
      <c r="P226" s="47"/>
    </row>
    <row r="227" spans="1:16" ht="12.75">
      <c r="A227" s="46" t="s">
        <v>103</v>
      </c>
      <c r="B227" s="46"/>
      <c r="C227" s="46"/>
      <c r="D227" s="47"/>
      <c r="E227" s="47"/>
      <c r="F227" s="47"/>
      <c r="G227" s="47"/>
      <c r="H227" s="47"/>
      <c r="I227" s="47"/>
      <c r="J227" s="47"/>
      <c r="L227" s="47"/>
      <c r="M227" s="47"/>
      <c r="N227" s="47"/>
      <c r="O227" s="47"/>
      <c r="P227" s="47"/>
    </row>
    <row r="228" spans="1:16" ht="12.75">
      <c r="A228" s="46" t="s">
        <v>104</v>
      </c>
      <c r="B228" s="46"/>
      <c r="C228" s="46"/>
      <c r="D228" s="47"/>
      <c r="E228" s="47"/>
      <c r="F228" s="47"/>
      <c r="G228" s="47"/>
      <c r="H228" s="47"/>
      <c r="I228" s="47"/>
      <c r="J228" s="47"/>
      <c r="L228" s="47"/>
      <c r="M228" s="47"/>
      <c r="N228" s="47"/>
      <c r="O228" s="47"/>
      <c r="P228" s="47"/>
    </row>
    <row r="229" spans="1:16" ht="12.75">
      <c r="A229" t="s">
        <v>145</v>
      </c>
      <c r="B229" s="46"/>
      <c r="C229" s="46"/>
      <c r="D229" s="47"/>
      <c r="E229" s="47"/>
      <c r="F229" s="47"/>
      <c r="G229" s="47"/>
      <c r="H229" s="47"/>
      <c r="I229" s="47"/>
      <c r="J229" s="47"/>
      <c r="L229" s="47"/>
      <c r="M229" s="47"/>
      <c r="N229" s="47"/>
      <c r="O229" s="47"/>
      <c r="P229" s="47"/>
    </row>
    <row r="230" spans="1:16" ht="12.75">
      <c r="A230" s="46" t="s">
        <v>101</v>
      </c>
      <c r="B230" s="46"/>
      <c r="C230" s="46"/>
      <c r="D230" s="47"/>
      <c r="E230" s="47"/>
      <c r="F230" s="47"/>
      <c r="G230" s="47"/>
      <c r="H230" s="47"/>
      <c r="I230" s="47"/>
      <c r="J230" s="47"/>
      <c r="L230" s="47"/>
      <c r="M230" s="47"/>
      <c r="N230" s="47"/>
      <c r="O230" s="47"/>
      <c r="P230" s="47"/>
    </row>
    <row r="231" spans="1:16" ht="12.75">
      <c r="A231" s="46" t="s">
        <v>90</v>
      </c>
      <c r="B231" s="46"/>
      <c r="C231" s="46"/>
      <c r="D231" s="47"/>
      <c r="E231" s="47"/>
      <c r="F231" s="47"/>
      <c r="G231" s="47"/>
      <c r="H231" s="47"/>
      <c r="I231" s="47"/>
      <c r="J231" s="47"/>
      <c r="L231" s="47"/>
      <c r="M231" s="47"/>
      <c r="N231" s="47"/>
      <c r="O231" s="47"/>
      <c r="P231" s="47"/>
    </row>
    <row r="232" spans="1:16" ht="12.75">
      <c r="A232" s="46" t="s">
        <v>97</v>
      </c>
      <c r="B232" s="46"/>
      <c r="C232" s="46"/>
      <c r="D232" s="45" t="s">
        <v>124</v>
      </c>
      <c r="E232" s="45"/>
      <c r="F232" s="45"/>
      <c r="G232" s="47"/>
      <c r="H232" s="47"/>
      <c r="I232" s="47"/>
      <c r="J232" s="47"/>
      <c r="L232" s="47"/>
      <c r="M232" s="47"/>
      <c r="N232" s="47"/>
      <c r="O232" s="47"/>
      <c r="P232" s="47"/>
    </row>
    <row r="233" spans="1:16" ht="12.75">
      <c r="A233" s="46" t="s">
        <v>98</v>
      </c>
      <c r="B233" s="46"/>
      <c r="C233" s="46"/>
      <c r="D233" s="47"/>
      <c r="E233" s="47"/>
      <c r="F233" s="47"/>
      <c r="G233" s="47"/>
      <c r="H233" s="47"/>
      <c r="I233" s="47"/>
      <c r="J233" s="47"/>
      <c r="L233" s="47"/>
      <c r="M233" s="47"/>
      <c r="N233" s="47"/>
      <c r="O233" s="47"/>
      <c r="P233" s="47"/>
    </row>
    <row r="234" spans="1:16" ht="12.75">
      <c r="A234" s="46" t="s">
        <v>93</v>
      </c>
      <c r="B234" s="46"/>
      <c r="C234" s="46"/>
      <c r="D234" s="47"/>
      <c r="E234" s="47"/>
      <c r="F234" s="47"/>
      <c r="G234" s="47"/>
      <c r="H234" s="47"/>
      <c r="I234" s="47"/>
      <c r="J234" s="47"/>
      <c r="L234" s="47"/>
      <c r="M234" s="47"/>
      <c r="N234" s="47"/>
      <c r="O234" s="47"/>
      <c r="P234" s="47"/>
    </row>
    <row r="235" spans="1:16" ht="12.75">
      <c r="A235" s="46" t="s">
        <v>126</v>
      </c>
      <c r="B235" s="48"/>
      <c r="C235" s="49"/>
      <c r="D235" s="50"/>
      <c r="E235" s="50"/>
      <c r="F235" s="47"/>
      <c r="G235" s="47"/>
      <c r="H235" s="51"/>
      <c r="I235" s="47"/>
      <c r="J235" s="47"/>
      <c r="L235" s="47"/>
      <c r="M235" s="47"/>
      <c r="N235" s="47"/>
      <c r="O235" s="47"/>
      <c r="P235" s="47"/>
    </row>
    <row r="236" spans="1:16" ht="12.75">
      <c r="A236" s="46" t="s">
        <v>73</v>
      </c>
      <c r="B236" s="48"/>
      <c r="C236" s="49"/>
      <c r="D236" s="50"/>
      <c r="E236" s="50"/>
      <c r="F236" s="47"/>
      <c r="G236" s="47"/>
      <c r="H236" s="51"/>
      <c r="I236" s="47"/>
      <c r="J236" s="47"/>
      <c r="L236" s="47"/>
      <c r="M236" s="47"/>
      <c r="N236" s="47"/>
      <c r="O236" s="47"/>
      <c r="P236" s="47"/>
    </row>
    <row r="237" spans="1:16" ht="12.75">
      <c r="A237" s="46" t="s">
        <v>94</v>
      </c>
      <c r="B237" s="48"/>
      <c r="C237" s="49"/>
      <c r="D237" s="50"/>
      <c r="E237" s="50"/>
      <c r="F237" s="47"/>
      <c r="G237" s="47"/>
      <c r="H237" s="51"/>
      <c r="I237" s="47"/>
      <c r="J237" s="47"/>
      <c r="L237" s="47"/>
      <c r="M237" s="47"/>
      <c r="N237" s="47"/>
      <c r="O237" s="47"/>
      <c r="P237" s="47"/>
    </row>
    <row r="238" spans="1:16" ht="12.75">
      <c r="A238" s="46" t="s">
        <v>122</v>
      </c>
      <c r="B238" s="48"/>
      <c r="C238" s="49"/>
      <c r="D238" s="50"/>
      <c r="E238" s="50"/>
      <c r="F238" s="47"/>
      <c r="G238" s="47"/>
      <c r="H238" s="51"/>
      <c r="I238" s="47"/>
      <c r="J238" s="47"/>
      <c r="L238" s="47"/>
      <c r="M238" s="47"/>
      <c r="N238" s="47"/>
      <c r="O238" s="47"/>
      <c r="P238" s="47"/>
    </row>
    <row r="239" spans="1:16" ht="12.75">
      <c r="A239" t="s">
        <v>146</v>
      </c>
      <c r="B239" s="46"/>
      <c r="C239" s="46"/>
      <c r="D239" s="47"/>
      <c r="E239" s="47"/>
      <c r="F239" s="47"/>
      <c r="G239" s="47"/>
      <c r="H239" s="47"/>
      <c r="I239" s="47"/>
      <c r="J239" s="47"/>
      <c r="L239" s="47"/>
      <c r="M239" s="47"/>
      <c r="N239" s="47"/>
      <c r="O239" s="47"/>
      <c r="P239" s="47"/>
    </row>
    <row r="240" spans="1:16" ht="12.75">
      <c r="A240" s="46" t="s">
        <v>92</v>
      </c>
      <c r="B240" s="46"/>
      <c r="C240" s="46"/>
      <c r="D240" s="47"/>
      <c r="E240" s="47"/>
      <c r="F240" s="47"/>
      <c r="G240" s="47"/>
      <c r="H240" s="47"/>
      <c r="I240" s="47"/>
      <c r="J240" s="47"/>
      <c r="L240" s="47"/>
      <c r="M240" s="47"/>
      <c r="N240" s="47"/>
      <c r="O240" s="47"/>
      <c r="P240" s="47"/>
    </row>
    <row r="241" spans="1:16" ht="12.75">
      <c r="A241" t="s">
        <v>136</v>
      </c>
      <c r="B241" s="46"/>
      <c r="C241" s="46"/>
      <c r="D241" s="47"/>
      <c r="E241" s="47"/>
      <c r="F241" s="47"/>
      <c r="G241" s="47"/>
      <c r="H241" s="47"/>
      <c r="I241" s="47"/>
      <c r="J241" s="47"/>
      <c r="L241" s="47"/>
      <c r="M241" s="47"/>
      <c r="N241" s="47"/>
      <c r="O241" s="47"/>
      <c r="P241" s="47"/>
    </row>
    <row r="242" spans="1:16" ht="12.75">
      <c r="A242" s="46" t="s">
        <v>30</v>
      </c>
      <c r="B242" s="46"/>
      <c r="C242" s="46"/>
      <c r="D242" s="47"/>
      <c r="E242" s="47"/>
      <c r="F242" s="47"/>
      <c r="G242" s="47"/>
      <c r="H242" s="47"/>
      <c r="I242" s="47"/>
      <c r="J242" s="47"/>
      <c r="L242" s="47"/>
      <c r="M242" s="47"/>
      <c r="N242" s="47"/>
      <c r="O242" s="47"/>
      <c r="P242" s="47"/>
    </row>
    <row r="243" spans="1:21" ht="12.75">
      <c r="A243" s="46" t="s">
        <v>36</v>
      </c>
      <c r="B243" t="s">
        <v>147</v>
      </c>
      <c r="C243" s="46"/>
      <c r="D243" s="52" t="s">
        <v>37</v>
      </c>
      <c r="E243" s="47"/>
      <c r="F243" s="53" t="s">
        <v>37</v>
      </c>
      <c r="G243" s="54" t="s">
        <v>38</v>
      </c>
      <c r="H243" s="55"/>
      <c r="I243" s="47"/>
      <c r="J243" s="53" t="s">
        <v>37</v>
      </c>
      <c r="K243" s="116" t="s">
        <v>38</v>
      </c>
      <c r="L243" s="53"/>
      <c r="M243" s="54"/>
      <c r="N243" s="55"/>
      <c r="O243" s="47"/>
      <c r="P243" s="52"/>
      <c r="R243" s="106" t="s">
        <v>72</v>
      </c>
      <c r="S243" s="29"/>
      <c r="U243" s="29"/>
    </row>
    <row r="244" spans="1:21" ht="12.75">
      <c r="A244" s="46" t="s">
        <v>39</v>
      </c>
      <c r="B244" s="46"/>
      <c r="C244" s="46"/>
      <c r="D244" s="52" t="s">
        <v>40</v>
      </c>
      <c r="E244" s="47"/>
      <c r="F244" s="53" t="s">
        <v>41</v>
      </c>
      <c r="G244" s="54" t="s">
        <v>41</v>
      </c>
      <c r="H244" s="55"/>
      <c r="I244" s="47"/>
      <c r="J244" s="53" t="s">
        <v>41</v>
      </c>
      <c r="K244" s="116" t="s">
        <v>41</v>
      </c>
      <c r="L244" s="53"/>
      <c r="M244" s="54"/>
      <c r="N244" s="55"/>
      <c r="O244" s="47"/>
      <c r="P244" s="52"/>
      <c r="R244" s="107" t="s">
        <v>40</v>
      </c>
      <c r="S244" s="29"/>
      <c r="U244" s="29"/>
    </row>
    <row r="245" spans="1:21" ht="12.75">
      <c r="A245" s="46" t="s">
        <v>80</v>
      </c>
      <c r="B245" s="46"/>
      <c r="C245" s="46"/>
      <c r="D245" s="52"/>
      <c r="E245" s="47"/>
      <c r="F245" s="53" t="s">
        <v>78</v>
      </c>
      <c r="G245" s="54" t="s">
        <v>78</v>
      </c>
      <c r="H245" s="55"/>
      <c r="I245" s="47"/>
      <c r="J245" s="53" t="s">
        <v>79</v>
      </c>
      <c r="K245" s="116" t="s">
        <v>79</v>
      </c>
      <c r="L245" s="53"/>
      <c r="M245" s="54"/>
      <c r="N245" s="55"/>
      <c r="O245" s="47"/>
      <c r="P245" s="52"/>
      <c r="S245" s="29"/>
      <c r="U245" s="29"/>
    </row>
    <row r="246" spans="1:21" s="70" customFormat="1" ht="12.75">
      <c r="A246" s="56" t="s">
        <v>137</v>
      </c>
      <c r="B246" s="79" t="s">
        <v>208</v>
      </c>
      <c r="C246" s="47" t="s">
        <v>124</v>
      </c>
      <c r="D246" s="57">
        <v>-1296496</v>
      </c>
      <c r="E246" s="58"/>
      <c r="F246" s="59">
        <v>0</v>
      </c>
      <c r="G246" s="60">
        <v>0</v>
      </c>
      <c r="H246" s="36">
        <f>G246-F246</f>
        <v>0</v>
      </c>
      <c r="I246" s="58"/>
      <c r="J246" s="59">
        <v>-324124</v>
      </c>
      <c r="K246" s="117">
        <v>-402909</v>
      </c>
      <c r="L246" s="59">
        <f>-J246</f>
        <v>324124</v>
      </c>
      <c r="M246" s="60">
        <f>-K246</f>
        <v>402909</v>
      </c>
      <c r="N246" s="61">
        <f>L246-M246</f>
        <v>-78785</v>
      </c>
      <c r="O246" s="58"/>
      <c r="P246" s="57">
        <f>H246+N246</f>
        <v>-78785</v>
      </c>
      <c r="Q246" s="38"/>
      <c r="R246" s="108">
        <v>0</v>
      </c>
      <c r="S246" s="30">
        <f>D246+R246</f>
        <v>-1296496</v>
      </c>
      <c r="T246" s="24"/>
      <c r="U246" s="30">
        <f>S246-D246</f>
        <v>0</v>
      </c>
    </row>
    <row r="247" spans="1:21" ht="12.75">
      <c r="A247" s="68"/>
      <c r="B247" s="71" t="s">
        <v>150</v>
      </c>
      <c r="C247" s="83"/>
      <c r="D247" s="81">
        <f>SUM(D81:D246)</f>
        <v>1738042.0000000075</v>
      </c>
      <c r="E247" s="22" t="s">
        <v>31</v>
      </c>
      <c r="F247" s="81">
        <f aca="true" t="shared" si="8" ref="F247:U247">SUM(F81:F246)</f>
        <v>12546110.000000002</v>
      </c>
      <c r="G247" s="81">
        <f t="shared" si="8"/>
        <v>15711592</v>
      </c>
      <c r="H247" s="81">
        <f t="shared" si="8"/>
        <v>3165481.999999998</v>
      </c>
      <c r="I247" s="22" t="s">
        <v>31</v>
      </c>
      <c r="J247" s="81">
        <f t="shared" si="8"/>
        <v>-15172983</v>
      </c>
      <c r="K247" s="121">
        <f t="shared" si="8"/>
        <v>-19659334.11</v>
      </c>
      <c r="L247" s="80">
        <f t="shared" si="8"/>
        <v>15172983</v>
      </c>
      <c r="M247" s="81">
        <f t="shared" si="8"/>
        <v>19659334.11</v>
      </c>
      <c r="N247" s="81">
        <f t="shared" si="8"/>
        <v>-4486351.11</v>
      </c>
      <c r="O247" s="20" t="s">
        <v>31</v>
      </c>
      <c r="P247" s="82">
        <f t="shared" si="8"/>
        <v>-1320869.1100000027</v>
      </c>
      <c r="Q247" s="102"/>
      <c r="R247" s="107">
        <f t="shared" si="8"/>
        <v>0</v>
      </c>
      <c r="S247" s="80">
        <f t="shared" si="8"/>
        <v>1738042.0000000075</v>
      </c>
      <c r="T247" s="68" t="s">
        <v>31</v>
      </c>
      <c r="U247" s="82">
        <f t="shared" si="8"/>
        <v>0</v>
      </c>
    </row>
    <row r="248" ht="12.75">
      <c r="A248" s="24"/>
    </row>
    <row r="249" ht="12.75">
      <c r="A249" t="s">
        <v>135</v>
      </c>
    </row>
    <row r="250" ht="12.75">
      <c r="A250" t="s">
        <v>132</v>
      </c>
    </row>
    <row r="251" ht="12.75">
      <c r="A251" t="s">
        <v>89</v>
      </c>
    </row>
    <row r="252" spans="1:6" ht="12.75">
      <c r="A252" t="s">
        <v>103</v>
      </c>
      <c r="E252" s="66"/>
      <c r="F252" s="66"/>
    </row>
    <row r="253" spans="1:6" ht="12.75">
      <c r="A253" t="s">
        <v>104</v>
      </c>
      <c r="E253" s="66"/>
      <c r="F253" s="66"/>
    </row>
    <row r="254" spans="1:6" ht="12.75">
      <c r="A254" t="s">
        <v>145</v>
      </c>
      <c r="E254" s="66"/>
      <c r="F254" s="66"/>
    </row>
    <row r="255" spans="1:6" ht="12.75">
      <c r="A255" t="s">
        <v>101</v>
      </c>
      <c r="E255" s="67"/>
      <c r="F255" s="67"/>
    </row>
    <row r="256" spans="1:6" ht="12.75">
      <c r="A256" t="s">
        <v>90</v>
      </c>
      <c r="E256" s="67"/>
      <c r="F256" s="67"/>
    </row>
    <row r="257" ht="12.75">
      <c r="A257" t="s">
        <v>144</v>
      </c>
    </row>
    <row r="258" ht="12.75">
      <c r="A258" t="s">
        <v>141</v>
      </c>
    </row>
    <row r="259" spans="1:6" ht="12.75">
      <c r="A259" t="s">
        <v>97</v>
      </c>
      <c r="F259" s="77" t="s">
        <v>153</v>
      </c>
    </row>
    <row r="260" ht="12.75">
      <c r="A260" t="s">
        <v>98</v>
      </c>
    </row>
    <row r="261" spans="1:8" ht="12.75">
      <c r="A261" t="s">
        <v>93</v>
      </c>
      <c r="D261" s="13"/>
      <c r="E261" s="13"/>
      <c r="H261" s="14"/>
    </row>
    <row r="262" spans="1:8" ht="12.75">
      <c r="A262" t="s">
        <v>152</v>
      </c>
      <c r="D262" s="13"/>
      <c r="E262" s="13"/>
      <c r="H262" s="14"/>
    </row>
    <row r="263" spans="1:8" ht="12.75">
      <c r="A263" t="s">
        <v>73</v>
      </c>
      <c r="B263" s="48"/>
      <c r="C263" s="49"/>
      <c r="D263" s="13"/>
      <c r="E263" s="13"/>
      <c r="H263" s="14"/>
    </row>
    <row r="264" spans="1:8" ht="12.75">
      <c r="A264" t="s">
        <v>94</v>
      </c>
      <c r="H264" s="14"/>
    </row>
    <row r="265" ht="12.75">
      <c r="A265" t="s">
        <v>95</v>
      </c>
    </row>
    <row r="266" ht="12.75">
      <c r="A266" t="s">
        <v>146</v>
      </c>
    </row>
    <row r="267" ht="12.75">
      <c r="A267" t="s">
        <v>92</v>
      </c>
    </row>
    <row r="268" ht="12.75">
      <c r="A268" t="s">
        <v>136</v>
      </c>
    </row>
    <row r="269" ht="12.75">
      <c r="A269" t="s">
        <v>30</v>
      </c>
    </row>
    <row r="270" spans="1:21" ht="12.75">
      <c r="A270" t="s">
        <v>36</v>
      </c>
      <c r="B270" t="s">
        <v>147</v>
      </c>
      <c r="C270" t="s">
        <v>134</v>
      </c>
      <c r="D270" s="29" t="s">
        <v>37</v>
      </c>
      <c r="F270" s="33" t="s">
        <v>37</v>
      </c>
      <c r="G270" s="20" t="s">
        <v>38</v>
      </c>
      <c r="H270" s="34"/>
      <c r="J270" s="33" t="s">
        <v>37</v>
      </c>
      <c r="K270" s="116" t="s">
        <v>38</v>
      </c>
      <c r="L270" s="33"/>
      <c r="M270" s="20"/>
      <c r="N270" s="34"/>
      <c r="P270" s="29"/>
      <c r="R270" s="106" t="s">
        <v>72</v>
      </c>
      <c r="S270" s="29"/>
      <c r="U270" s="29"/>
    </row>
    <row r="271" spans="1:21" ht="12.75">
      <c r="A271" t="s">
        <v>39</v>
      </c>
      <c r="D271" s="29" t="s">
        <v>40</v>
      </c>
      <c r="F271" s="33" t="s">
        <v>41</v>
      </c>
      <c r="G271" s="20" t="s">
        <v>41</v>
      </c>
      <c r="H271" s="34"/>
      <c r="J271" s="33" t="s">
        <v>41</v>
      </c>
      <c r="K271" s="116" t="s">
        <v>41</v>
      </c>
      <c r="L271" s="33"/>
      <c r="M271" s="20"/>
      <c r="N271" s="34"/>
      <c r="P271" s="29"/>
      <c r="R271" s="107" t="s">
        <v>40</v>
      </c>
      <c r="S271" s="29"/>
      <c r="U271" s="29"/>
    </row>
    <row r="272" spans="1:21" ht="12.75">
      <c r="A272" t="s">
        <v>80</v>
      </c>
      <c r="D272" s="29"/>
      <c r="F272" s="33" t="s">
        <v>78</v>
      </c>
      <c r="G272" s="20" t="s">
        <v>78</v>
      </c>
      <c r="H272" s="34"/>
      <c r="J272" s="33" t="s">
        <v>79</v>
      </c>
      <c r="K272" s="116" t="s">
        <v>79</v>
      </c>
      <c r="L272" s="33"/>
      <c r="M272" s="20"/>
      <c r="N272" s="34"/>
      <c r="P272" s="29"/>
      <c r="S272" s="29"/>
      <c r="U272" s="29"/>
    </row>
    <row r="273" spans="1:21" s="93" customFormat="1" ht="12.75">
      <c r="A273" s="85" t="s">
        <v>137</v>
      </c>
      <c r="B273" s="85" t="s">
        <v>208</v>
      </c>
      <c r="C273" s="85" t="s">
        <v>209</v>
      </c>
      <c r="D273" s="86">
        <v>3150732</v>
      </c>
      <c r="E273" s="87"/>
      <c r="F273" s="88">
        <v>0</v>
      </c>
      <c r="G273" s="89">
        <v>-72000</v>
      </c>
      <c r="H273" s="90">
        <f>G273-F273</f>
        <v>-72000</v>
      </c>
      <c r="I273" s="87"/>
      <c r="J273" s="88">
        <v>0</v>
      </c>
      <c r="K273" s="110">
        <v>0</v>
      </c>
      <c r="L273" s="88">
        <f>-J273</f>
        <v>0</v>
      </c>
      <c r="M273" s="89">
        <f>-K273</f>
        <v>0</v>
      </c>
      <c r="N273" s="90">
        <f>L273-M273</f>
        <v>0</v>
      </c>
      <c r="O273" s="87"/>
      <c r="P273" s="86">
        <f>H273+N273</f>
        <v>-72000</v>
      </c>
      <c r="Q273" s="63"/>
      <c r="R273" s="111">
        <v>0</v>
      </c>
      <c r="S273" s="86">
        <f>D273+R273</f>
        <v>3150732</v>
      </c>
      <c r="T273" s="85"/>
      <c r="U273" s="86">
        <f>S273-D273</f>
        <v>0</v>
      </c>
    </row>
    <row r="274" spans="1:21" s="73" customFormat="1" ht="12.75">
      <c r="A274" s="56"/>
      <c r="B274" s="56"/>
      <c r="C274" s="56"/>
      <c r="D274" s="60"/>
      <c r="E274" s="58"/>
      <c r="F274" s="60"/>
      <c r="G274" s="60"/>
      <c r="H274" s="60"/>
      <c r="I274" s="58"/>
      <c r="J274" s="60"/>
      <c r="K274" s="117"/>
      <c r="L274" s="60"/>
      <c r="M274" s="60"/>
      <c r="N274" s="60"/>
      <c r="O274" s="58"/>
      <c r="P274" s="60"/>
      <c r="Q274" s="63"/>
      <c r="R274" s="108"/>
      <c r="S274" s="60"/>
      <c r="T274" s="56"/>
      <c r="U274" s="60"/>
    </row>
    <row r="275" spans="1:21" ht="12.75">
      <c r="A275" s="68"/>
      <c r="B275" s="71" t="s">
        <v>156</v>
      </c>
      <c r="C275" s="83"/>
      <c r="D275" s="101">
        <f>SUM(D56,D78,D247,D273)</f>
        <v>25735540.000000082</v>
      </c>
      <c r="E275" s="22"/>
      <c r="F275" s="101">
        <f>SUM(F56,F78,F247,F273)</f>
        <v>36460598.570000015</v>
      </c>
      <c r="G275" s="101">
        <f>SUM(G56,G78,G247,G273)</f>
        <v>35212895.07000001</v>
      </c>
      <c r="H275" s="101">
        <f>SUM(H56,H78,H247,H273)</f>
        <v>-1247703.5000000084</v>
      </c>
      <c r="I275" s="22"/>
      <c r="J275" s="101">
        <f>SUM(J56,J78,J247,J273)</f>
        <v>-34952455.985</v>
      </c>
      <c r="K275" s="119">
        <f>SUM(K56,K78,K247,K273)</f>
        <v>-34433386.35999999</v>
      </c>
      <c r="L275" s="101">
        <f>SUM(L56,L78,L247,L273)</f>
        <v>34952455.985</v>
      </c>
      <c r="M275" s="101">
        <f>SUM(M56,M78,M247,M273)</f>
        <v>34433386.35999999</v>
      </c>
      <c r="N275" s="101">
        <f>SUM(N56,N78,N247,N273)</f>
        <v>519069.6250000093</v>
      </c>
      <c r="O275" s="20"/>
      <c r="P275" s="101">
        <f>SUM(P56,P78,P247,P273)</f>
        <v>-728633.8749999997</v>
      </c>
      <c r="Q275" s="39"/>
      <c r="R275" s="110">
        <f>SUM(R56,R78,R247,R273)</f>
        <v>736149</v>
      </c>
      <c r="S275" s="101">
        <f>SUM(S56,S78,S247,S273)</f>
        <v>26471689.000000082</v>
      </c>
      <c r="T275" s="68"/>
      <c r="U275" s="101"/>
    </row>
    <row r="276" spans="1:3" ht="12.75">
      <c r="A276" s="24"/>
      <c r="C276" s="46"/>
    </row>
    <row r="277" ht="12.75">
      <c r="A277" t="s">
        <v>135</v>
      </c>
    </row>
    <row r="278" ht="12.75">
      <c r="A278" t="s">
        <v>132</v>
      </c>
    </row>
    <row r="279" ht="12.75">
      <c r="A279" t="s">
        <v>89</v>
      </c>
    </row>
    <row r="280" spans="1:6" ht="12.75">
      <c r="A280" t="s">
        <v>103</v>
      </c>
      <c r="E280" s="66"/>
      <c r="F280" s="66"/>
    </row>
    <row r="281" spans="1:6" ht="12.75">
      <c r="A281" t="s">
        <v>104</v>
      </c>
      <c r="E281" s="66"/>
      <c r="F281" s="66"/>
    </row>
    <row r="282" spans="1:6" ht="12.75">
      <c r="A282" t="s">
        <v>145</v>
      </c>
      <c r="E282" s="66"/>
      <c r="F282" s="66"/>
    </row>
    <row r="283" spans="1:6" ht="12.75">
      <c r="A283" t="s">
        <v>101</v>
      </c>
      <c r="E283" s="67"/>
      <c r="F283" s="67"/>
    </row>
    <row r="284" spans="1:6" ht="12.75">
      <c r="A284" t="s">
        <v>90</v>
      </c>
      <c r="E284" s="67"/>
      <c r="F284" s="67"/>
    </row>
    <row r="285" ht="12.75">
      <c r="A285" t="s">
        <v>144</v>
      </c>
    </row>
    <row r="286" ht="12.75">
      <c r="A286" t="s">
        <v>141</v>
      </c>
    </row>
    <row r="287" spans="1:6" ht="12.75">
      <c r="A287" t="s">
        <v>97</v>
      </c>
      <c r="F287" s="77" t="s">
        <v>165</v>
      </c>
    </row>
    <row r="288" ht="12.75">
      <c r="A288" t="s">
        <v>98</v>
      </c>
    </row>
    <row r="289" spans="1:8" ht="12.75">
      <c r="A289" t="s">
        <v>93</v>
      </c>
      <c r="D289" s="13"/>
      <c r="E289" s="13"/>
      <c r="H289" s="14"/>
    </row>
    <row r="290" spans="1:8" ht="12.75">
      <c r="A290" t="s">
        <v>154</v>
      </c>
      <c r="D290" s="13"/>
      <c r="E290" s="13"/>
      <c r="H290" s="14"/>
    </row>
    <row r="291" spans="1:8" ht="12.75">
      <c r="A291" t="s">
        <v>73</v>
      </c>
      <c r="B291" s="48"/>
      <c r="C291" s="49"/>
      <c r="D291" s="13"/>
      <c r="E291" s="13"/>
      <c r="H291" s="14"/>
    </row>
    <row r="292" spans="1:8" ht="12.75">
      <c r="A292" t="s">
        <v>94</v>
      </c>
      <c r="H292" s="14"/>
    </row>
    <row r="293" ht="12.75">
      <c r="A293" t="s">
        <v>95</v>
      </c>
    </row>
    <row r="294" ht="12.75">
      <c r="A294" t="s">
        <v>146</v>
      </c>
    </row>
    <row r="295" ht="12.75">
      <c r="A295" t="s">
        <v>92</v>
      </c>
    </row>
    <row r="296" ht="12.75">
      <c r="A296" t="s">
        <v>136</v>
      </c>
    </row>
    <row r="297" ht="12.75">
      <c r="A297" t="s">
        <v>30</v>
      </c>
    </row>
    <row r="298" spans="1:21" ht="12.75">
      <c r="A298" t="s">
        <v>36</v>
      </c>
      <c r="B298" t="s">
        <v>147</v>
      </c>
      <c r="C298" t="s">
        <v>134</v>
      </c>
      <c r="D298" s="29" t="s">
        <v>37</v>
      </c>
      <c r="F298" s="33" t="s">
        <v>37</v>
      </c>
      <c r="G298" s="20" t="s">
        <v>38</v>
      </c>
      <c r="H298" s="34"/>
      <c r="J298" s="33" t="s">
        <v>37</v>
      </c>
      <c r="K298" s="116" t="s">
        <v>38</v>
      </c>
      <c r="L298" s="33"/>
      <c r="M298" s="20"/>
      <c r="N298" s="34"/>
      <c r="P298" s="29"/>
      <c r="R298" s="106" t="s">
        <v>72</v>
      </c>
      <c r="S298" s="29"/>
      <c r="U298" s="29"/>
    </row>
    <row r="299" spans="1:21" ht="12.75">
      <c r="A299" t="s">
        <v>39</v>
      </c>
      <c r="D299" s="29" t="s">
        <v>40</v>
      </c>
      <c r="F299" s="33" t="s">
        <v>41</v>
      </c>
      <c r="G299" s="20" t="s">
        <v>41</v>
      </c>
      <c r="H299" s="34"/>
      <c r="J299" s="33" t="s">
        <v>41</v>
      </c>
      <c r="K299" s="116" t="s">
        <v>41</v>
      </c>
      <c r="L299" s="33"/>
      <c r="M299" s="20"/>
      <c r="N299" s="34"/>
      <c r="P299" s="29"/>
      <c r="R299" s="107" t="s">
        <v>40</v>
      </c>
      <c r="S299" s="29"/>
      <c r="U299" s="29"/>
    </row>
    <row r="300" spans="1:21" ht="12.75">
      <c r="A300" t="s">
        <v>80</v>
      </c>
      <c r="D300" s="29"/>
      <c r="F300" s="33" t="s">
        <v>78</v>
      </c>
      <c r="G300" s="20" t="s">
        <v>78</v>
      </c>
      <c r="H300" s="34"/>
      <c r="J300" s="33" t="s">
        <v>79</v>
      </c>
      <c r="K300" s="116" t="s">
        <v>79</v>
      </c>
      <c r="L300" s="33"/>
      <c r="M300" s="20"/>
      <c r="N300" s="34"/>
      <c r="P300" s="29"/>
      <c r="S300" s="29"/>
      <c r="U300" s="29"/>
    </row>
    <row r="301" spans="1:21" s="73" customFormat="1" ht="12.75">
      <c r="A301" s="56" t="s">
        <v>137</v>
      </c>
      <c r="B301" s="56" t="s">
        <v>210</v>
      </c>
      <c r="C301" s="56" t="s">
        <v>211</v>
      </c>
      <c r="D301" s="57">
        <v>-1622434</v>
      </c>
      <c r="E301" s="58"/>
      <c r="F301" s="59">
        <v>0</v>
      </c>
      <c r="G301" s="60">
        <v>0</v>
      </c>
      <c r="H301" s="61">
        <f>G301-F301</f>
        <v>0</v>
      </c>
      <c r="I301" s="58"/>
      <c r="J301" s="59">
        <v>0</v>
      </c>
      <c r="K301" s="117">
        <v>0</v>
      </c>
      <c r="L301" s="59">
        <f>-J301</f>
        <v>0</v>
      </c>
      <c r="M301" s="60">
        <f>-K301</f>
        <v>0</v>
      </c>
      <c r="N301" s="61">
        <f>L301-M301</f>
        <v>0</v>
      </c>
      <c r="O301" s="58"/>
      <c r="P301" s="57">
        <f>H301+N301</f>
        <v>0</v>
      </c>
      <c r="Q301" s="63"/>
      <c r="R301" s="108">
        <v>0</v>
      </c>
      <c r="S301" s="57">
        <f>D301+R301</f>
        <v>-1622434</v>
      </c>
      <c r="T301" s="56"/>
      <c r="U301" s="57">
        <f>S301-D301</f>
        <v>0</v>
      </c>
    </row>
    <row r="302" spans="1:21" s="73" customFormat="1" ht="12.75">
      <c r="A302" s="56"/>
      <c r="B302" s="56"/>
      <c r="C302" s="56"/>
      <c r="D302" s="60"/>
      <c r="E302" s="58"/>
      <c r="F302" s="60"/>
      <c r="G302" s="60"/>
      <c r="H302" s="60"/>
      <c r="I302" s="58"/>
      <c r="J302" s="60"/>
      <c r="K302" s="117"/>
      <c r="L302" s="60"/>
      <c r="M302" s="60"/>
      <c r="N302" s="60"/>
      <c r="O302" s="58"/>
      <c r="P302" s="60"/>
      <c r="Q302" s="63"/>
      <c r="R302" s="108"/>
      <c r="S302" s="60"/>
      <c r="T302" s="56"/>
      <c r="U302" s="60"/>
    </row>
    <row r="303" spans="1:21" ht="12.75">
      <c r="A303" s="68"/>
      <c r="B303" s="71" t="s">
        <v>157</v>
      </c>
      <c r="C303" s="83"/>
      <c r="D303" s="101">
        <f>SUM(D275,D301)</f>
        <v>24113106.000000082</v>
      </c>
      <c r="E303" s="22"/>
      <c r="F303" s="101">
        <f>SUM(F275,F301)</f>
        <v>36460598.570000015</v>
      </c>
      <c r="G303" s="101">
        <f>SUM(G275,G301)</f>
        <v>35212895.07000001</v>
      </c>
      <c r="H303" s="101">
        <f>SUM(H275,H301)</f>
        <v>-1247703.5000000084</v>
      </c>
      <c r="I303" s="22"/>
      <c r="J303" s="101">
        <f>SUM(J275,J301)</f>
        <v>-34952455.985</v>
      </c>
      <c r="K303" s="119">
        <f>SUM(K275,K301)</f>
        <v>-34433386.35999999</v>
      </c>
      <c r="L303" s="101">
        <f>SUM(L275,L301)</f>
        <v>34952455.985</v>
      </c>
      <c r="M303" s="101">
        <f>SUM(M275,M301)</f>
        <v>34433386.35999999</v>
      </c>
      <c r="N303" s="101">
        <f>SUM(N275,N301)</f>
        <v>519069.6250000093</v>
      </c>
      <c r="O303" s="20"/>
      <c r="P303" s="101">
        <f>SUM(P275,P301)</f>
        <v>-728633.8749999997</v>
      </c>
      <c r="Q303" s="39">
        <f>SUM(Q275,Q301)</f>
        <v>0</v>
      </c>
      <c r="R303" s="110">
        <f>SUM(R275,R301)</f>
        <v>736149</v>
      </c>
      <c r="S303" s="101">
        <f>SUM(S275,S301)</f>
        <v>24849255.000000082</v>
      </c>
      <c r="T303" s="68"/>
      <c r="U303" s="101">
        <f>SUM(U275,U301)</f>
        <v>0</v>
      </c>
    </row>
    <row r="304" ht="12.75">
      <c r="A304" s="24"/>
    </row>
    <row r="305" spans="1:2" ht="12.75">
      <c r="A305" s="24"/>
      <c r="B305" s="84" t="s">
        <v>158</v>
      </c>
    </row>
    <row r="306" ht="12.75">
      <c r="A306" t="s">
        <v>135</v>
      </c>
    </row>
    <row r="307" ht="12.75">
      <c r="A307" t="s">
        <v>149</v>
      </c>
    </row>
    <row r="308" ht="12.75">
      <c r="A308" t="s">
        <v>132</v>
      </c>
    </row>
    <row r="309" ht="12.75">
      <c r="A309" t="s">
        <v>89</v>
      </c>
    </row>
    <row r="310" spans="1:6" ht="12.75">
      <c r="A310" t="s">
        <v>103</v>
      </c>
      <c r="E310" s="66" t="s">
        <v>63</v>
      </c>
      <c r="F310" s="66" t="s">
        <v>68</v>
      </c>
    </row>
    <row r="311" spans="1:6" ht="12.75">
      <c r="A311" t="s">
        <v>104</v>
      </c>
      <c r="E311" s="66" t="s">
        <v>64</v>
      </c>
      <c r="F311" s="66" t="s">
        <v>111</v>
      </c>
    </row>
    <row r="312" spans="1:6" ht="12.75">
      <c r="A312" t="s">
        <v>145</v>
      </c>
      <c r="E312" s="66" t="s">
        <v>65</v>
      </c>
      <c r="F312" s="66" t="s">
        <v>54</v>
      </c>
    </row>
    <row r="313" spans="1:6" ht="12.75">
      <c r="A313" t="s">
        <v>101</v>
      </c>
      <c r="E313" s="67" t="s">
        <v>66</v>
      </c>
      <c r="F313" s="67" t="s">
        <v>133</v>
      </c>
    </row>
    <row r="314" spans="1:6" ht="12.75">
      <c r="A314" t="s">
        <v>90</v>
      </c>
      <c r="E314" s="67" t="s">
        <v>67</v>
      </c>
      <c r="F314" s="67" t="s">
        <v>69</v>
      </c>
    </row>
    <row r="315" ht="12.75">
      <c r="A315" t="s">
        <v>144</v>
      </c>
    </row>
    <row r="316" ht="12.75">
      <c r="A316" t="s">
        <v>141</v>
      </c>
    </row>
    <row r="317" spans="1:6" ht="12.75">
      <c r="A317" t="s">
        <v>97</v>
      </c>
      <c r="F317" s="77" t="s">
        <v>166</v>
      </c>
    </row>
    <row r="318" ht="12.75">
      <c r="A318" t="s">
        <v>98</v>
      </c>
    </row>
    <row r="319" spans="1:8" ht="12.75">
      <c r="A319" t="s">
        <v>93</v>
      </c>
      <c r="D319" s="13"/>
      <c r="E319" s="13"/>
      <c r="H319" s="14"/>
    </row>
    <row r="320" spans="1:8" ht="12.75">
      <c r="A320" t="s">
        <v>155</v>
      </c>
      <c r="D320" s="13"/>
      <c r="E320" s="13"/>
      <c r="H320" s="14"/>
    </row>
    <row r="321" spans="1:8" ht="12.75">
      <c r="A321" t="s">
        <v>73</v>
      </c>
      <c r="B321" s="48"/>
      <c r="C321" s="49"/>
      <c r="D321" s="13"/>
      <c r="E321" s="13"/>
      <c r="H321" s="14"/>
    </row>
    <row r="322" spans="1:8" ht="12.75">
      <c r="A322" t="s">
        <v>94</v>
      </c>
      <c r="H322" s="14"/>
    </row>
    <row r="323" ht="12.75">
      <c r="A323" t="s">
        <v>95</v>
      </c>
    </row>
    <row r="324" ht="12.75">
      <c r="A324" t="s">
        <v>146</v>
      </c>
    </row>
    <row r="325" ht="12.75">
      <c r="A325" t="s">
        <v>92</v>
      </c>
    </row>
    <row r="326" ht="12.75">
      <c r="A326" t="s">
        <v>148</v>
      </c>
    </row>
    <row r="327" ht="12.75">
      <c r="A327" t="s">
        <v>30</v>
      </c>
    </row>
    <row r="328" spans="1:21" ht="12.75">
      <c r="A328" t="s">
        <v>36</v>
      </c>
      <c r="B328" t="s">
        <v>147</v>
      </c>
      <c r="C328" t="s">
        <v>134</v>
      </c>
      <c r="D328" s="29" t="s">
        <v>37</v>
      </c>
      <c r="F328" s="33" t="s">
        <v>37</v>
      </c>
      <c r="G328" s="20" t="s">
        <v>38</v>
      </c>
      <c r="H328" s="34"/>
      <c r="J328" s="33" t="s">
        <v>37</v>
      </c>
      <c r="K328" s="116" t="s">
        <v>38</v>
      </c>
      <c r="L328" s="33"/>
      <c r="M328" s="20"/>
      <c r="N328" s="34"/>
      <c r="P328" s="29"/>
      <c r="R328" s="106" t="s">
        <v>72</v>
      </c>
      <c r="S328" s="29"/>
      <c r="U328" s="29"/>
    </row>
    <row r="329" spans="1:21" ht="12.75">
      <c r="A329" t="s">
        <v>39</v>
      </c>
      <c r="D329" s="29" t="s">
        <v>40</v>
      </c>
      <c r="F329" s="33" t="s">
        <v>41</v>
      </c>
      <c r="G329" s="20" t="s">
        <v>41</v>
      </c>
      <c r="H329" s="34"/>
      <c r="J329" s="33" t="s">
        <v>41</v>
      </c>
      <c r="K329" s="116" t="s">
        <v>41</v>
      </c>
      <c r="L329" s="33"/>
      <c r="M329" s="20"/>
      <c r="N329" s="34"/>
      <c r="P329" s="29"/>
      <c r="R329" s="107" t="s">
        <v>40</v>
      </c>
      <c r="S329" s="29"/>
      <c r="U329" s="29"/>
    </row>
    <row r="330" spans="1:21" ht="12.75">
      <c r="A330" t="s">
        <v>80</v>
      </c>
      <c r="D330" s="29"/>
      <c r="F330" s="33" t="s">
        <v>78</v>
      </c>
      <c r="G330" s="20" t="s">
        <v>78</v>
      </c>
      <c r="H330" s="34"/>
      <c r="J330" s="33" t="s">
        <v>79</v>
      </c>
      <c r="K330" s="116" t="s">
        <v>79</v>
      </c>
      <c r="L330" s="33"/>
      <c r="M330" s="20"/>
      <c r="N330" s="34"/>
      <c r="P330" s="29"/>
      <c r="S330" s="29"/>
      <c r="U330" s="29"/>
    </row>
    <row r="331" spans="1:21" s="73" customFormat="1" ht="12.75">
      <c r="A331" s="56" t="s">
        <v>168</v>
      </c>
      <c r="B331" s="56" t="s">
        <v>212</v>
      </c>
      <c r="C331" s="56" t="s">
        <v>213</v>
      </c>
      <c r="D331" s="57">
        <v>-11718999.999999998</v>
      </c>
      <c r="E331" s="58"/>
      <c r="F331" s="59">
        <v>0</v>
      </c>
      <c r="G331" s="60">
        <v>0</v>
      </c>
      <c r="H331" s="61">
        <f>G331-F331</f>
        <v>0</v>
      </c>
      <c r="I331" s="58"/>
      <c r="J331" s="59">
        <v>-2929750</v>
      </c>
      <c r="K331" s="117">
        <v>-3176489</v>
      </c>
      <c r="L331" s="59">
        <f aca="true" t="shared" si="9" ref="L331:M333">-J331</f>
        <v>2929750</v>
      </c>
      <c r="M331" s="60">
        <f t="shared" si="9"/>
        <v>3176489</v>
      </c>
      <c r="N331" s="61">
        <f>L331-M331</f>
        <v>-246739</v>
      </c>
      <c r="O331" s="58"/>
      <c r="P331" s="57">
        <f>H331+N331</f>
        <v>-246739</v>
      </c>
      <c r="Q331" s="63"/>
      <c r="R331" s="108">
        <v>0</v>
      </c>
      <c r="S331" s="57">
        <f>D331+R331</f>
        <v>-11718999.999999998</v>
      </c>
      <c r="T331" s="56"/>
      <c r="U331" s="57">
        <f>S331-D331</f>
        <v>0</v>
      </c>
    </row>
    <row r="332" spans="1:21" s="73" customFormat="1" ht="12.75">
      <c r="A332" s="56" t="s">
        <v>168</v>
      </c>
      <c r="B332" s="56" t="s">
        <v>214</v>
      </c>
      <c r="C332" s="56" t="s">
        <v>215</v>
      </c>
      <c r="D332" s="57">
        <v>-12587330</v>
      </c>
      <c r="E332" s="58"/>
      <c r="F332" s="59">
        <v>-3146832.5</v>
      </c>
      <c r="G332" s="60">
        <v>0</v>
      </c>
      <c r="H332" s="61">
        <f>G332-F332</f>
        <v>3146832.5</v>
      </c>
      <c r="I332" s="58"/>
      <c r="J332" s="59">
        <v>0</v>
      </c>
      <c r="K332" s="117">
        <v>0</v>
      </c>
      <c r="L332" s="59">
        <f t="shared" si="9"/>
        <v>0</v>
      </c>
      <c r="M332" s="60">
        <f t="shared" si="9"/>
        <v>0</v>
      </c>
      <c r="N332" s="61">
        <f>L332-M332</f>
        <v>0</v>
      </c>
      <c r="O332" s="58"/>
      <c r="P332" s="57">
        <f>H332+N332</f>
        <v>3146832.5</v>
      </c>
      <c r="Q332" s="63"/>
      <c r="R332" s="108">
        <v>0</v>
      </c>
      <c r="S332" s="57">
        <f>D332+R332</f>
        <v>-12587330</v>
      </c>
      <c r="T332" s="56"/>
      <c r="U332" s="57">
        <f>S332-D332</f>
        <v>0</v>
      </c>
    </row>
    <row r="333" spans="1:21" s="73" customFormat="1" ht="12.75">
      <c r="A333" s="56" t="s">
        <v>137</v>
      </c>
      <c r="B333" s="56" t="s">
        <v>216</v>
      </c>
      <c r="C333" s="56" t="s">
        <v>217</v>
      </c>
      <c r="D333" s="57">
        <v>193000</v>
      </c>
      <c r="E333" s="58"/>
      <c r="F333" s="59">
        <v>96500</v>
      </c>
      <c r="G333" s="60">
        <v>96500</v>
      </c>
      <c r="H333" s="61">
        <f>G333-F333</f>
        <v>0</v>
      </c>
      <c r="I333" s="58"/>
      <c r="J333" s="59">
        <v>0</v>
      </c>
      <c r="K333" s="117">
        <v>0</v>
      </c>
      <c r="L333" s="59">
        <f t="shared" si="9"/>
        <v>0</v>
      </c>
      <c r="M333" s="60">
        <f t="shared" si="9"/>
        <v>0</v>
      </c>
      <c r="N333" s="61">
        <f>L333-M333</f>
        <v>0</v>
      </c>
      <c r="O333" s="58"/>
      <c r="P333" s="57">
        <f>H333+N333</f>
        <v>0</v>
      </c>
      <c r="Q333" s="63"/>
      <c r="R333" s="108">
        <v>0</v>
      </c>
      <c r="S333" s="57">
        <f>D333+R333</f>
        <v>193000</v>
      </c>
      <c r="T333" s="56"/>
      <c r="U333" s="57">
        <f>S333-D333</f>
        <v>0</v>
      </c>
    </row>
    <row r="334" spans="1:21" ht="12.75">
      <c r="A334" s="68"/>
      <c r="B334" s="71" t="s">
        <v>159</v>
      </c>
      <c r="C334" s="83"/>
      <c r="D334" s="101">
        <f>SUM(D330:D333)</f>
        <v>-24113330</v>
      </c>
      <c r="E334" s="22"/>
      <c r="F334" s="101">
        <f>SUM(F330:F333)</f>
        <v>-3050332.5</v>
      </c>
      <c r="G334" s="101">
        <f>SUM(G330:G333)</f>
        <v>96500</v>
      </c>
      <c r="H334" s="101">
        <f>SUM(H330:H333)</f>
        <v>3146832.5</v>
      </c>
      <c r="I334" s="22"/>
      <c r="J334" s="101">
        <f>SUM(J333:J333)</f>
        <v>0</v>
      </c>
      <c r="K334" s="119">
        <f>SUM(K330:K333)</f>
        <v>-3176489</v>
      </c>
      <c r="L334" s="101">
        <f>SUM(L330:L333)</f>
        <v>2929750</v>
      </c>
      <c r="M334" s="101">
        <f>SUM(M330:M333)</f>
        <v>3176489</v>
      </c>
      <c r="N334" s="101">
        <f>SUM(N330:N333)</f>
        <v>-246739</v>
      </c>
      <c r="O334" s="20"/>
      <c r="P334" s="101">
        <f>SUM(P330:P333)</f>
        <v>2900093.5</v>
      </c>
      <c r="Q334" s="39">
        <f>SUM(Q330:Q333)</f>
        <v>0</v>
      </c>
      <c r="R334" s="110">
        <f>SUM(R330:R333)</f>
        <v>0</v>
      </c>
      <c r="S334" s="101">
        <f>SUM(S330:S333)</f>
        <v>-24113330</v>
      </c>
      <c r="T334" s="68"/>
      <c r="U334" s="101">
        <f>SUM(U330:U333)</f>
        <v>0</v>
      </c>
    </row>
    <row r="335" spans="1:21" s="73" customFormat="1" ht="12.75">
      <c r="A335" s="56"/>
      <c r="B335" s="85"/>
      <c r="C335" s="56"/>
      <c r="D335" s="23"/>
      <c r="E335" s="58"/>
      <c r="F335" s="23"/>
      <c r="G335" s="23"/>
      <c r="H335" s="23"/>
      <c r="I335" s="58"/>
      <c r="J335" s="23"/>
      <c r="K335" s="110"/>
      <c r="L335" s="23"/>
      <c r="M335" s="23"/>
      <c r="N335" s="23"/>
      <c r="O335" s="58"/>
      <c r="P335" s="23"/>
      <c r="Q335" s="104"/>
      <c r="R335" s="110"/>
      <c r="S335" s="23"/>
      <c r="T335" s="56"/>
      <c r="U335" s="23"/>
    </row>
    <row r="336" spans="1:21" s="96" customFormat="1" ht="26.25" customHeight="1" thickBot="1">
      <c r="A336" s="94"/>
      <c r="B336" s="98" t="s">
        <v>61</v>
      </c>
      <c r="C336" s="97"/>
      <c r="D336" s="95">
        <f>SUM(D303,D334)</f>
        <v>-223.9999999180436</v>
      </c>
      <c r="E336" s="99"/>
      <c r="F336" s="95">
        <f>SUM(F303,F334)</f>
        <v>33410266.070000015</v>
      </c>
      <c r="G336" s="95">
        <f>SUM(G303,G334)</f>
        <v>35309395.07000001</v>
      </c>
      <c r="H336" s="95">
        <f>SUM(H303,H334)</f>
        <v>1899128.9999999916</v>
      </c>
      <c r="I336" s="99"/>
      <c r="J336" s="95">
        <f>SUM(J303,J334)</f>
        <v>-34952455.985</v>
      </c>
      <c r="K336" s="122">
        <f>SUM(K303,K334)</f>
        <v>-37609875.35999999</v>
      </c>
      <c r="L336" s="95">
        <f>SUM(L303,L334)</f>
        <v>37882205.985</v>
      </c>
      <c r="M336" s="95">
        <f>SUM(M303,M334)</f>
        <v>37609875.35999999</v>
      </c>
      <c r="N336" s="95">
        <f>SUM(N303,N334)</f>
        <v>272330.6250000093</v>
      </c>
      <c r="O336" s="100"/>
      <c r="P336" s="95">
        <f>H336+N336</f>
        <v>2171459.625000001</v>
      </c>
      <c r="Q336" s="105">
        <f>SUM(Q303,Q334)</f>
        <v>0</v>
      </c>
      <c r="R336" s="112">
        <f>SUM(R303,R334)</f>
        <v>736149</v>
      </c>
      <c r="S336" s="95">
        <f>SUM(S303,S334)</f>
        <v>735925.000000082</v>
      </c>
      <c r="U336" s="95">
        <f>SUM(U303,U334)</f>
        <v>0</v>
      </c>
    </row>
    <row r="337" spans="1:21" ht="13.5" thickTop="1">
      <c r="A337" s="68"/>
      <c r="B337" s="68"/>
      <c r="C337" s="68"/>
      <c r="D337" s="20"/>
      <c r="E337" s="20"/>
      <c r="F337" s="20"/>
      <c r="G337" s="20"/>
      <c r="H337" s="20"/>
      <c r="I337" s="20"/>
      <c r="J337" s="20"/>
      <c r="K337" s="116"/>
      <c r="L337" s="20"/>
      <c r="M337" s="20"/>
      <c r="N337" s="20"/>
      <c r="O337" s="20"/>
      <c r="P337" s="20"/>
      <c r="Q337" s="72"/>
      <c r="S337" s="20"/>
      <c r="T337" s="68"/>
      <c r="U337" s="20"/>
    </row>
    <row r="338" spans="4:18" ht="12.75">
      <c r="D338"/>
      <c r="E338"/>
      <c r="F338"/>
      <c r="G338"/>
      <c r="H338"/>
      <c r="I338"/>
      <c r="J338"/>
      <c r="L338"/>
      <c r="M338"/>
      <c r="N338"/>
      <c r="O338"/>
      <c r="P338"/>
      <c r="R338" s="113"/>
    </row>
  </sheetData>
  <mergeCells count="3">
    <mergeCell ref="F27:H27"/>
    <mergeCell ref="L27:N27"/>
    <mergeCell ref="J27:K27"/>
  </mergeCells>
  <printOptions/>
  <pageMargins left="0.28" right="0.19" top="0.27" bottom="0.39" header="0.24" footer="0.16"/>
  <pageSetup fitToHeight="1" fitToWidth="1" horizontalDpi="600" verticalDpi="600" orientation="landscape" paperSize="8" scale="18"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39"/>
  <sheetViews>
    <sheetView showGridLines="0" workbookViewId="0" topLeftCell="D9">
      <selection activeCell="M57" sqref="M57"/>
    </sheetView>
  </sheetViews>
  <sheetFormatPr defaultColWidth="9.140625" defaultRowHeight="12.75" outlineLevelRow="1"/>
  <cols>
    <col min="1" max="1" width="53.00390625" style="0" customWidth="1"/>
    <col min="2" max="2" width="6.8515625" style="0" customWidth="1"/>
    <col min="3" max="3" width="46.8515625" style="0" customWidth="1"/>
    <col min="4" max="4" width="12.7109375" style="12" customWidth="1"/>
    <col min="5" max="5" width="2.57421875" style="12" customWidth="1"/>
    <col min="6" max="6" width="15.00390625" style="12" customWidth="1"/>
    <col min="7" max="7" width="13.00390625" style="12" customWidth="1"/>
    <col min="8" max="8" width="14.28125" style="12" customWidth="1"/>
    <col min="9" max="9" width="3.421875" style="12" customWidth="1"/>
    <col min="10" max="10" width="11.28125" style="12" customWidth="1"/>
    <col min="11" max="11" width="11.57421875" style="114" customWidth="1"/>
    <col min="12" max="12" width="13.140625" style="12" customWidth="1"/>
    <col min="13" max="13" width="13.00390625" style="12" customWidth="1"/>
    <col min="14" max="14" width="13.28125" style="12" customWidth="1"/>
    <col min="15" max="15" width="2.7109375" style="12" customWidth="1"/>
    <col min="16" max="16" width="13.28125" style="12" bestFit="1" customWidth="1"/>
    <col min="17" max="17" width="4.00390625" style="38" customWidth="1"/>
    <col min="18" max="18" width="11.57421875" style="106" customWidth="1"/>
    <col min="19" max="19" width="12.7109375" style="0" bestFit="1" customWidth="1"/>
    <col min="20" max="20" width="2.00390625" style="0" customWidth="1"/>
    <col min="21" max="21" width="12.7109375" style="0" bestFit="1" customWidth="1"/>
    <col min="22" max="16384" width="9.140625" style="68" customWidth="1"/>
  </cols>
  <sheetData>
    <row r="1" ht="12.75">
      <c r="A1" t="s">
        <v>108</v>
      </c>
    </row>
    <row r="2" ht="12.75">
      <c r="A2" t="s">
        <v>127</v>
      </c>
    </row>
    <row r="3" spans="1:6" ht="12.75">
      <c r="A3" t="s">
        <v>89</v>
      </c>
      <c r="E3" s="65" t="s">
        <v>63</v>
      </c>
      <c r="F3" s="65" t="s">
        <v>68</v>
      </c>
    </row>
    <row r="4" spans="1:6" ht="12.75">
      <c r="A4" t="s">
        <v>103</v>
      </c>
      <c r="E4" s="65" t="s">
        <v>64</v>
      </c>
      <c r="F4" s="65" t="s">
        <v>111</v>
      </c>
    </row>
    <row r="5" spans="1:6" ht="12.75">
      <c r="A5" t="s">
        <v>104</v>
      </c>
      <c r="E5" s="65" t="s">
        <v>65</v>
      </c>
      <c r="F5" s="65" t="s">
        <v>106</v>
      </c>
    </row>
    <row r="6" spans="1:6" ht="12.75">
      <c r="A6" t="s">
        <v>100</v>
      </c>
      <c r="E6" s="65" t="s">
        <v>66</v>
      </c>
      <c r="F6" s="65" t="s">
        <v>112</v>
      </c>
    </row>
    <row r="7" spans="1:6" ht="12.75">
      <c r="A7" t="s">
        <v>101</v>
      </c>
      <c r="E7" s="65" t="s">
        <v>67</v>
      </c>
      <c r="F7" s="65" t="s">
        <v>69</v>
      </c>
    </row>
    <row r="8" ht="12.75" customHeight="1">
      <c r="A8" t="s">
        <v>90</v>
      </c>
    </row>
    <row r="9" spans="2:8" ht="12.75">
      <c r="B9" s="123"/>
      <c r="C9" s="4"/>
      <c r="D9" s="13"/>
      <c r="E9" s="13"/>
      <c r="F9" s="12" t="s">
        <v>24</v>
      </c>
      <c r="G9" s="12" t="s">
        <v>25</v>
      </c>
      <c r="H9" s="14" t="s">
        <v>45</v>
      </c>
    </row>
    <row r="10" spans="1:8" ht="12.75">
      <c r="A10" t="s">
        <v>96</v>
      </c>
      <c r="B10" s="48"/>
      <c r="C10" s="49"/>
      <c r="D10" s="13"/>
      <c r="E10" s="13"/>
      <c r="F10" s="12" t="s">
        <v>28</v>
      </c>
      <c r="G10" s="12" t="s">
        <v>29</v>
      </c>
      <c r="H10" s="14">
        <v>44</v>
      </c>
    </row>
    <row r="11" spans="1:8" ht="12.75">
      <c r="A11" t="s">
        <v>97</v>
      </c>
      <c r="F11" s="12" t="s">
        <v>28</v>
      </c>
      <c r="G11" s="12" t="s">
        <v>29</v>
      </c>
      <c r="H11" s="14">
        <v>44</v>
      </c>
    </row>
    <row r="12" spans="1:8" ht="12.75">
      <c r="A12" t="s">
        <v>98</v>
      </c>
      <c r="F12" s="12" t="s">
        <v>22</v>
      </c>
      <c r="G12" s="12" t="s">
        <v>23</v>
      </c>
      <c r="H12" s="14">
        <v>41</v>
      </c>
    </row>
    <row r="13" spans="1:8" ht="12.75">
      <c r="A13" t="s">
        <v>93</v>
      </c>
      <c r="F13" s="12" t="s">
        <v>42</v>
      </c>
      <c r="G13" s="12" t="s">
        <v>43</v>
      </c>
      <c r="H13" s="14">
        <v>42</v>
      </c>
    </row>
    <row r="14" spans="1:8" ht="12.75">
      <c r="A14" t="s">
        <v>113</v>
      </c>
      <c r="C14" s="10"/>
      <c r="D14" s="76"/>
      <c r="F14" s="12" t="s">
        <v>26</v>
      </c>
      <c r="G14" s="12" t="s">
        <v>27</v>
      </c>
      <c r="H14" s="14">
        <v>29</v>
      </c>
    </row>
    <row r="15" spans="1:8" ht="12.75">
      <c r="A15" t="s">
        <v>73</v>
      </c>
      <c r="F15" s="12" t="s">
        <v>55</v>
      </c>
      <c r="G15" s="12" t="s">
        <v>56</v>
      </c>
      <c r="H15" s="14">
        <v>35</v>
      </c>
    </row>
    <row r="16" spans="1:8" ht="12.75">
      <c r="A16" t="s">
        <v>94</v>
      </c>
      <c r="H16" s="14"/>
    </row>
    <row r="17" ht="12.75">
      <c r="A17" t="s">
        <v>95</v>
      </c>
    </row>
    <row r="18" ht="12.75">
      <c r="A18" t="s">
        <v>91</v>
      </c>
    </row>
    <row r="19" ht="12.75">
      <c r="A19" t="s">
        <v>92</v>
      </c>
    </row>
    <row r="20" ht="12.75">
      <c r="A20" t="s">
        <v>99</v>
      </c>
    </row>
    <row r="21" spans="1:19" ht="12.75">
      <c r="A21" t="s">
        <v>30</v>
      </c>
      <c r="S21" s="74"/>
    </row>
    <row r="22" spans="1:18" ht="12.75">
      <c r="A22" t="s">
        <v>167</v>
      </c>
      <c r="B22" s="1" t="s">
        <v>59</v>
      </c>
      <c r="D22" s="16" t="s">
        <v>60</v>
      </c>
      <c r="F22" s="9">
        <f>IF(J22="&lt;periodfr&gt;","",DATE(LEFT(J22-1,4),4,1))</f>
      </c>
      <c r="G22" s="15" t="s">
        <v>51</v>
      </c>
      <c r="H22" s="8">
        <f ca="1">IF(R22="&lt;period&gt;","",DATE(LEFT(R22,4)-IF(MONTH(TODAY())&gt;4,1,0),IF(RIGHT(R22,2)="13",4,RIGHT(R22,2)+4),1)-1)</f>
      </c>
      <c r="J22" s="12" t="s">
        <v>52</v>
      </c>
      <c r="N22" s="75" t="s">
        <v>52</v>
      </c>
      <c r="O22" s="16"/>
      <c r="P22" s="75" t="s">
        <v>53</v>
      </c>
      <c r="R22" s="106" t="s">
        <v>53</v>
      </c>
    </row>
    <row r="23" spans="1:18" ht="12.75">
      <c r="A23" t="s">
        <v>32</v>
      </c>
      <c r="B23" s="1" t="s">
        <v>59</v>
      </c>
      <c r="D23" s="16" t="s">
        <v>60</v>
      </c>
      <c r="F23" s="9">
        <f>IF(J23="&lt;periodfr&gt;","",DATE(LEFT(J23-1,4),4,1))</f>
        <v>41000</v>
      </c>
      <c r="G23" s="15" t="s">
        <v>51</v>
      </c>
      <c r="H23" s="8">
        <f ca="1">IF(R23="&lt;period&gt;","",DATE(LEFT(R23,4)-IF(MONTH(TODAY())&gt;4,1,0),IF(RIGHT(R23,2)="13",4,RIGHT(R23,2)+4),1)-1)</f>
        <v>41121</v>
      </c>
      <c r="J23" s="12">
        <v>201300</v>
      </c>
      <c r="N23" s="75">
        <v>201300</v>
      </c>
      <c r="O23" s="16"/>
      <c r="P23" s="75">
        <v>201304</v>
      </c>
      <c r="R23" s="106">
        <v>201304</v>
      </c>
    </row>
    <row r="24" ht="12.75">
      <c r="B24" s="1"/>
    </row>
    <row r="25" ht="12.75">
      <c r="B25" s="1" t="s">
        <v>50</v>
      </c>
    </row>
    <row r="26" spans="1:2" ht="12.75">
      <c r="A26" t="s">
        <v>31</v>
      </c>
      <c r="B26" s="5"/>
    </row>
    <row r="27" spans="4:21" ht="12.75">
      <c r="D27" s="27"/>
      <c r="F27" s="513" t="s">
        <v>46</v>
      </c>
      <c r="G27" s="514"/>
      <c r="H27" s="515"/>
      <c r="J27" s="513" t="s">
        <v>47</v>
      </c>
      <c r="K27" s="514"/>
      <c r="L27" s="513" t="s">
        <v>47</v>
      </c>
      <c r="M27" s="514"/>
      <c r="N27" s="515"/>
      <c r="P27" s="37" t="s">
        <v>48</v>
      </c>
      <c r="S27" s="27"/>
      <c r="U27" s="27"/>
    </row>
    <row r="28" spans="1:21" ht="25.5">
      <c r="A28" s="3"/>
      <c r="B28" s="11" t="s">
        <v>86</v>
      </c>
      <c r="C28" s="3"/>
      <c r="D28" s="28" t="s">
        <v>33</v>
      </c>
      <c r="E28" s="17"/>
      <c r="F28" s="31" t="s">
        <v>34</v>
      </c>
      <c r="G28" s="18" t="s">
        <v>35</v>
      </c>
      <c r="H28" s="32" t="s">
        <v>49</v>
      </c>
      <c r="I28" s="19"/>
      <c r="J28" s="31" t="s">
        <v>34</v>
      </c>
      <c r="K28" s="115" t="s">
        <v>35</v>
      </c>
      <c r="L28" s="31" t="s">
        <v>34</v>
      </c>
      <c r="M28" s="18" t="s">
        <v>47</v>
      </c>
      <c r="N28" s="32" t="s">
        <v>49</v>
      </c>
      <c r="P28" s="28" t="s">
        <v>49</v>
      </c>
      <c r="S28" s="28" t="s">
        <v>62</v>
      </c>
      <c r="U28" s="28" t="s">
        <v>87</v>
      </c>
    </row>
    <row r="29" spans="1:21" s="70" customFormat="1" ht="12.75">
      <c r="A29" s="310"/>
      <c r="B29" s="24"/>
      <c r="C29" s="310"/>
      <c r="D29" s="311"/>
      <c r="E29" s="312"/>
      <c r="F29" s="313"/>
      <c r="G29" s="314"/>
      <c r="H29" s="315"/>
      <c r="I29" s="316"/>
      <c r="J29" s="313"/>
      <c r="K29" s="317"/>
      <c r="L29" s="313"/>
      <c r="M29" s="314"/>
      <c r="N29" s="315"/>
      <c r="O29" s="25"/>
      <c r="P29" s="311"/>
      <c r="Q29" s="38"/>
      <c r="R29" s="108"/>
      <c r="S29" s="311"/>
      <c r="T29" s="24"/>
      <c r="U29" s="311"/>
    </row>
    <row r="30" spans="1:21" s="70" customFormat="1" ht="12.75">
      <c r="A30" s="310"/>
      <c r="B30" s="24"/>
      <c r="C30" s="310"/>
      <c r="D30" s="311"/>
      <c r="E30" s="312"/>
      <c r="F30" s="313"/>
      <c r="G30" s="314"/>
      <c r="H30" s="315"/>
      <c r="I30" s="316"/>
      <c r="J30" s="313"/>
      <c r="K30" s="317"/>
      <c r="L30" s="313"/>
      <c r="M30" s="314"/>
      <c r="N30" s="315"/>
      <c r="O30" s="25"/>
      <c r="P30" s="311"/>
      <c r="Q30" s="38"/>
      <c r="R30" s="108"/>
      <c r="S30" s="311"/>
      <c r="T30" s="24"/>
      <c r="U30" s="311"/>
    </row>
    <row r="31" spans="1:21" ht="12.75">
      <c r="A31" t="s">
        <v>36</v>
      </c>
      <c r="B31" t="s">
        <v>12</v>
      </c>
      <c r="C31" t="s">
        <v>128</v>
      </c>
      <c r="D31" s="29" t="s">
        <v>37</v>
      </c>
      <c r="F31" s="33" t="s">
        <v>37</v>
      </c>
      <c r="G31" s="20" t="s">
        <v>38</v>
      </c>
      <c r="H31" s="34"/>
      <c r="J31" s="33" t="s">
        <v>37</v>
      </c>
      <c r="K31" s="116" t="s">
        <v>38</v>
      </c>
      <c r="L31" s="33"/>
      <c r="M31" s="20"/>
      <c r="N31" s="34"/>
      <c r="P31" s="29"/>
      <c r="R31" s="106" t="s">
        <v>72</v>
      </c>
      <c r="S31" s="29"/>
      <c r="U31" s="29"/>
    </row>
    <row r="32" spans="1:21" ht="12.75">
      <c r="A32" t="s">
        <v>39</v>
      </c>
      <c r="D32" s="29" t="s">
        <v>40</v>
      </c>
      <c r="F32" s="33" t="s">
        <v>41</v>
      </c>
      <c r="G32" s="20" t="s">
        <v>41</v>
      </c>
      <c r="H32" s="34"/>
      <c r="J32" s="33" t="s">
        <v>41</v>
      </c>
      <c r="K32" s="116" t="s">
        <v>41</v>
      </c>
      <c r="L32" s="33"/>
      <c r="M32" s="20"/>
      <c r="N32" s="34"/>
      <c r="P32" s="29"/>
      <c r="R32" s="107" t="s">
        <v>40</v>
      </c>
      <c r="S32" s="29"/>
      <c r="U32" s="29"/>
    </row>
    <row r="33" spans="1:21" ht="12.75">
      <c r="A33" t="s">
        <v>80</v>
      </c>
      <c r="D33" s="29"/>
      <c r="F33" s="33" t="s">
        <v>78</v>
      </c>
      <c r="G33" s="20" t="s">
        <v>78</v>
      </c>
      <c r="H33" s="34"/>
      <c r="J33" s="33" t="s">
        <v>79</v>
      </c>
      <c r="K33" s="116" t="s">
        <v>79</v>
      </c>
      <c r="L33" s="33"/>
      <c r="M33" s="20"/>
      <c r="N33" s="34"/>
      <c r="P33" s="29"/>
      <c r="S33" s="29"/>
      <c r="U33" s="29"/>
    </row>
    <row r="34" spans="1:21" ht="12.75">
      <c r="A34" t="s">
        <v>74</v>
      </c>
      <c r="D34" s="29"/>
      <c r="F34" s="33"/>
      <c r="G34" s="20"/>
      <c r="H34" s="34"/>
      <c r="J34" s="33"/>
      <c r="K34" s="116"/>
      <c r="L34" s="33"/>
      <c r="M34" s="20"/>
      <c r="N34" s="34"/>
      <c r="P34" s="29"/>
      <c r="S34" s="29"/>
      <c r="U34" s="29"/>
    </row>
    <row r="35" spans="1:21" s="70" customFormat="1" ht="12.75" outlineLevel="1">
      <c r="A35" s="24" t="s">
        <v>168</v>
      </c>
      <c r="B35" s="24" t="s">
        <v>170</v>
      </c>
      <c r="C35" s="24" t="s">
        <v>171</v>
      </c>
      <c r="D35" s="30">
        <v>1430735.9999999932</v>
      </c>
      <c r="E35" s="25"/>
      <c r="F35" s="35">
        <v>435386.1970000008</v>
      </c>
      <c r="G35" s="26">
        <v>537283.89</v>
      </c>
      <c r="H35" s="36">
        <f>G35-F35</f>
        <v>101897.69299999921</v>
      </c>
      <c r="I35" s="25"/>
      <c r="J35" s="35">
        <v>-17794.223</v>
      </c>
      <c r="K35" s="117">
        <v>-138524.86</v>
      </c>
      <c r="L35" s="35">
        <f>-J35</f>
        <v>17794.223</v>
      </c>
      <c r="M35" s="26">
        <f>-K35</f>
        <v>138524.86</v>
      </c>
      <c r="N35" s="36">
        <f>L35-M35</f>
        <v>-120730.63699999999</v>
      </c>
      <c r="O35" s="25"/>
      <c r="P35" s="30">
        <f>H35+N35</f>
        <v>-18832.944000000774</v>
      </c>
      <c r="Q35" s="38"/>
      <c r="R35" s="108">
        <v>0</v>
      </c>
      <c r="S35" s="30">
        <f>D35+R35</f>
        <v>1430735.9999999932</v>
      </c>
      <c r="T35" s="24"/>
      <c r="U35" s="30">
        <f>S35-D35</f>
        <v>0</v>
      </c>
    </row>
    <row r="36" spans="1:21" s="70" customFormat="1" ht="12.75" outlineLevel="1">
      <c r="A36" s="24" t="s">
        <v>168</v>
      </c>
      <c r="B36" s="24" t="s">
        <v>194</v>
      </c>
      <c r="C36" s="24" t="s">
        <v>195</v>
      </c>
      <c r="D36" s="30">
        <v>-47106</v>
      </c>
      <c r="E36" s="25"/>
      <c r="F36" s="35">
        <v>210.315</v>
      </c>
      <c r="G36" s="26">
        <v>540</v>
      </c>
      <c r="H36" s="36">
        <f>G36-F36</f>
        <v>329.685</v>
      </c>
      <c r="I36" s="25"/>
      <c r="J36" s="35">
        <v>-15910.642</v>
      </c>
      <c r="K36" s="117">
        <v>-22000</v>
      </c>
      <c r="L36" s="35">
        <f>-J36</f>
        <v>15910.642</v>
      </c>
      <c r="M36" s="26">
        <f>-K36</f>
        <v>22000</v>
      </c>
      <c r="N36" s="36">
        <f>L36-M36</f>
        <v>-6089.358</v>
      </c>
      <c r="O36" s="25"/>
      <c r="P36" s="30">
        <f>H36+N36</f>
        <v>-5759.673</v>
      </c>
      <c r="Q36" s="38"/>
      <c r="R36" s="108">
        <v>0</v>
      </c>
      <c r="S36" s="30">
        <f>D36+R36</f>
        <v>-47106</v>
      </c>
      <c r="T36" s="24"/>
      <c r="U36" s="30">
        <f>S36-D36</f>
        <v>0</v>
      </c>
    </row>
    <row r="37" spans="1:21" s="69" customFormat="1" ht="25.5" customHeight="1">
      <c r="A37" s="11" t="s">
        <v>169</v>
      </c>
      <c r="B37" s="11"/>
      <c r="C37" s="11" t="s">
        <v>198</v>
      </c>
      <c r="D37" s="40">
        <f>SUBTOTAL(9,D35:D36)</f>
        <v>1383629.9999999932</v>
      </c>
      <c r="E37" s="41"/>
      <c r="F37" s="42">
        <f>SUBTOTAL(9,F35:F36)</f>
        <v>435596.5120000008</v>
      </c>
      <c r="G37" s="43">
        <f>SUBTOTAL(9,G35:G36)</f>
        <v>537823.89</v>
      </c>
      <c r="H37" s="44">
        <f>SUBTOTAL(9,H35:H36)</f>
        <v>102227.37799999921</v>
      </c>
      <c r="I37" s="41"/>
      <c r="J37" s="42"/>
      <c r="K37" s="118"/>
      <c r="L37" s="42">
        <f>SUBTOTAL(9,L35:L36)</f>
        <v>33704.865000000005</v>
      </c>
      <c r="M37" s="43">
        <f>SUBTOTAL(9,M35:M36)</f>
        <v>160524.86</v>
      </c>
      <c r="N37" s="44">
        <f>SUBTOTAL(9,N35:N36)</f>
        <v>-126819.995</v>
      </c>
      <c r="O37" s="41"/>
      <c r="P37" s="40">
        <f>SUBTOTAL(9,P35:P36)</f>
        <v>-24592.617000000773</v>
      </c>
      <c r="Q37" s="103">
        <f>SUBTOTAL(9,Q35:Q36)</f>
        <v>0</v>
      </c>
      <c r="R37" s="109"/>
      <c r="S37" s="40">
        <f>SUBTOTAL(9,S35:S36)</f>
        <v>1383629.9999999932</v>
      </c>
      <c r="T37" s="11"/>
      <c r="U37" s="40">
        <f>SUBTOTAL(9,U35:U36)</f>
        <v>0</v>
      </c>
    </row>
    <row r="38" spans="1:21" s="70" customFormat="1" ht="12.75" outlineLevel="1">
      <c r="A38" s="24" t="s">
        <v>168</v>
      </c>
      <c r="B38" s="24" t="s">
        <v>172</v>
      </c>
      <c r="C38" s="24" t="s">
        <v>173</v>
      </c>
      <c r="D38" s="30">
        <v>1063884.0000000068</v>
      </c>
      <c r="E38" s="25"/>
      <c r="F38" s="35">
        <v>1131978.2279999997</v>
      </c>
      <c r="G38" s="26">
        <v>1166731.08</v>
      </c>
      <c r="H38" s="36">
        <f>G38-F38</f>
        <v>34752.85200000042</v>
      </c>
      <c r="I38" s="25"/>
      <c r="J38" s="35">
        <v>-577799.7350000001</v>
      </c>
      <c r="K38" s="117">
        <v>-524231.56</v>
      </c>
      <c r="L38" s="35">
        <f aca="true" t="shared" si="0" ref="L38:M40">-J38</f>
        <v>577799.7350000001</v>
      </c>
      <c r="M38" s="26">
        <f t="shared" si="0"/>
        <v>524231.56</v>
      </c>
      <c r="N38" s="36">
        <f>L38-M38</f>
        <v>53568.175000000105</v>
      </c>
      <c r="O38" s="25"/>
      <c r="P38" s="30">
        <f>H38+N38</f>
        <v>88321.02700000053</v>
      </c>
      <c r="Q38" s="38"/>
      <c r="R38" s="108">
        <v>0</v>
      </c>
      <c r="S38" s="30">
        <f>D38+R38</f>
        <v>1063884.0000000068</v>
      </c>
      <c r="T38" s="24"/>
      <c r="U38" s="30">
        <f>S38-D38</f>
        <v>0</v>
      </c>
    </row>
    <row r="39" spans="1:21" s="70" customFormat="1" ht="12.75" outlineLevel="1">
      <c r="A39" s="24" t="s">
        <v>168</v>
      </c>
      <c r="B39" s="24" t="s">
        <v>174</v>
      </c>
      <c r="C39" s="24" t="s">
        <v>175</v>
      </c>
      <c r="D39" s="30">
        <v>3330515.999999994</v>
      </c>
      <c r="E39" s="25"/>
      <c r="F39" s="35">
        <v>1549884.6760000016</v>
      </c>
      <c r="G39" s="26">
        <v>1490840.04</v>
      </c>
      <c r="H39" s="36">
        <f>G39-F39</f>
        <v>-59044.63600000157</v>
      </c>
      <c r="I39" s="25"/>
      <c r="J39" s="35">
        <v>-579856.5229999999</v>
      </c>
      <c r="K39" s="117">
        <v>-571442.44</v>
      </c>
      <c r="L39" s="35">
        <f t="shared" si="0"/>
        <v>579856.5229999999</v>
      </c>
      <c r="M39" s="26">
        <f t="shared" si="0"/>
        <v>571442.44</v>
      </c>
      <c r="N39" s="36">
        <f>L39-M39</f>
        <v>8414.082999999984</v>
      </c>
      <c r="O39" s="25"/>
      <c r="P39" s="30">
        <f>H39+N39</f>
        <v>-50630.553000001586</v>
      </c>
      <c r="Q39" s="38"/>
      <c r="R39" s="108">
        <v>81108</v>
      </c>
      <c r="S39" s="30">
        <f>D39+R39</f>
        <v>3411623.999999994</v>
      </c>
      <c r="T39" s="24"/>
      <c r="U39" s="30">
        <f>S39-D39</f>
        <v>81108</v>
      </c>
    </row>
    <row r="40" spans="1:21" s="70" customFormat="1" ht="12.75" outlineLevel="1">
      <c r="A40" s="24" t="s">
        <v>168</v>
      </c>
      <c r="B40" s="24" t="s">
        <v>176</v>
      </c>
      <c r="C40" s="24" t="s">
        <v>177</v>
      </c>
      <c r="D40" s="30">
        <v>-3674162.000000019</v>
      </c>
      <c r="E40" s="25"/>
      <c r="F40" s="35">
        <v>1288149.9810000004</v>
      </c>
      <c r="G40" s="26">
        <v>1475644.41</v>
      </c>
      <c r="H40" s="36">
        <f>G40-F40</f>
        <v>187494.42899999954</v>
      </c>
      <c r="I40" s="25"/>
      <c r="J40" s="35">
        <v>-3106239.786000001</v>
      </c>
      <c r="K40" s="117">
        <v>-2994608.41</v>
      </c>
      <c r="L40" s="35">
        <f t="shared" si="0"/>
        <v>3106239.786000001</v>
      </c>
      <c r="M40" s="26">
        <f t="shared" si="0"/>
        <v>2994608.41</v>
      </c>
      <c r="N40" s="36">
        <f>L40-M40</f>
        <v>111631.37600000063</v>
      </c>
      <c r="O40" s="25"/>
      <c r="P40" s="30">
        <f>H40+N40</f>
        <v>299125.80500000017</v>
      </c>
      <c r="Q40" s="38"/>
      <c r="R40" s="108">
        <v>0</v>
      </c>
      <c r="S40" s="30">
        <f>D40+R40</f>
        <v>-3674162.000000019</v>
      </c>
      <c r="T40" s="24"/>
      <c r="U40" s="30">
        <f>S40-D40</f>
        <v>0</v>
      </c>
    </row>
    <row r="41" spans="1:21" s="69" customFormat="1" ht="25.5" customHeight="1">
      <c r="A41" s="11" t="s">
        <v>169</v>
      </c>
      <c r="B41" s="11"/>
      <c r="C41" s="11" t="s">
        <v>199</v>
      </c>
      <c r="D41" s="40">
        <f>SUBTOTAL(9,D38:D40)</f>
        <v>720237.9999999818</v>
      </c>
      <c r="E41" s="41"/>
      <c r="F41" s="42">
        <f>SUBTOTAL(9,F38:F40)</f>
        <v>3970012.8850000016</v>
      </c>
      <c r="G41" s="43">
        <f>SUBTOTAL(9,G38:G40)</f>
        <v>4133215.5300000003</v>
      </c>
      <c r="H41" s="44">
        <f>SUBTOTAL(9,H38:H40)</f>
        <v>163202.6449999984</v>
      </c>
      <c r="I41" s="41"/>
      <c r="J41" s="42"/>
      <c r="K41" s="118"/>
      <c r="L41" s="42">
        <f>SUBTOTAL(9,L38:L40)</f>
        <v>4263896.044000001</v>
      </c>
      <c r="M41" s="43">
        <f>SUBTOTAL(9,M38:M40)</f>
        <v>4090282.41</v>
      </c>
      <c r="N41" s="44">
        <f>SUBTOTAL(9,N38:N40)</f>
        <v>173613.63400000072</v>
      </c>
      <c r="O41" s="41"/>
      <c r="P41" s="40">
        <f>SUBTOTAL(9,P38:P40)</f>
        <v>336816.2789999991</v>
      </c>
      <c r="Q41" s="103">
        <f>SUBTOTAL(9,Q38:Q40)</f>
        <v>0</v>
      </c>
      <c r="R41" s="109"/>
      <c r="S41" s="40">
        <f>SUBTOTAL(9,S38:S40)</f>
        <v>801345.9999999818</v>
      </c>
      <c r="T41" s="11"/>
      <c r="U41" s="40">
        <f>SUBTOTAL(9,U38:U40)</f>
        <v>81108</v>
      </c>
    </row>
    <row r="42" spans="1:21" s="70" customFormat="1" ht="12.75" outlineLevel="1">
      <c r="A42" s="24" t="s">
        <v>168</v>
      </c>
      <c r="B42" s="24" t="s">
        <v>178</v>
      </c>
      <c r="C42" s="24" t="s">
        <v>179</v>
      </c>
      <c r="D42" s="30">
        <v>1639446</v>
      </c>
      <c r="E42" s="25"/>
      <c r="F42" s="35">
        <v>811324.4519999995</v>
      </c>
      <c r="G42" s="26">
        <v>1078692.64</v>
      </c>
      <c r="H42" s="36">
        <f>G42-F42</f>
        <v>267368.18800000043</v>
      </c>
      <c r="I42" s="25"/>
      <c r="J42" s="35">
        <v>-478267.81700000016</v>
      </c>
      <c r="K42" s="117">
        <v>-679389.5</v>
      </c>
      <c r="L42" s="35">
        <f aca="true" t="shared" si="1" ref="L42:M45">-J42</f>
        <v>478267.81700000016</v>
      </c>
      <c r="M42" s="26">
        <f t="shared" si="1"/>
        <v>679389.5</v>
      </c>
      <c r="N42" s="36">
        <f>L42-M42</f>
        <v>-201121.68299999984</v>
      </c>
      <c r="O42" s="25"/>
      <c r="P42" s="30">
        <f>H42+N42</f>
        <v>66246.50500000059</v>
      </c>
      <c r="Q42" s="38"/>
      <c r="R42" s="108">
        <v>0</v>
      </c>
      <c r="S42" s="30">
        <f>D42+R42</f>
        <v>1639446</v>
      </c>
      <c r="T42" s="24"/>
      <c r="U42" s="30">
        <f>S42-D42</f>
        <v>0</v>
      </c>
    </row>
    <row r="43" spans="1:21" s="70" customFormat="1" ht="12.75" outlineLevel="1">
      <c r="A43" s="24" t="s">
        <v>168</v>
      </c>
      <c r="B43" s="24" t="s">
        <v>180</v>
      </c>
      <c r="C43" s="24" t="s">
        <v>181</v>
      </c>
      <c r="D43" s="30">
        <v>3871323.0000000414</v>
      </c>
      <c r="E43" s="25"/>
      <c r="F43" s="35">
        <v>1611289.1139999998</v>
      </c>
      <c r="G43" s="26">
        <v>1510373.33</v>
      </c>
      <c r="H43" s="36">
        <f>G43-F43</f>
        <v>-100915.78399999975</v>
      </c>
      <c r="I43" s="25"/>
      <c r="J43" s="35">
        <v>-624330.63</v>
      </c>
      <c r="K43" s="117">
        <v>-523528.19</v>
      </c>
      <c r="L43" s="35">
        <f t="shared" si="1"/>
        <v>624330.63</v>
      </c>
      <c r="M43" s="26">
        <f t="shared" si="1"/>
        <v>523528.19</v>
      </c>
      <c r="N43" s="36">
        <f>L43-M43</f>
        <v>100802.44</v>
      </c>
      <c r="O43" s="25"/>
      <c r="P43" s="30">
        <f>H43+N43</f>
        <v>-113.34399999974994</v>
      </c>
      <c r="Q43" s="38"/>
      <c r="R43" s="108">
        <v>0</v>
      </c>
      <c r="S43" s="30">
        <f>D43+R43</f>
        <v>3871323.0000000414</v>
      </c>
      <c r="T43" s="24"/>
      <c r="U43" s="30">
        <f>S43-D43</f>
        <v>0</v>
      </c>
    </row>
    <row r="44" spans="1:21" s="70" customFormat="1" ht="12.75" outlineLevel="1">
      <c r="A44" s="24" t="s">
        <v>168</v>
      </c>
      <c r="B44" s="24" t="s">
        <v>182</v>
      </c>
      <c r="C44" s="24" t="s">
        <v>183</v>
      </c>
      <c r="D44" s="30">
        <v>-906947.0000000147</v>
      </c>
      <c r="E44" s="25"/>
      <c r="F44" s="35">
        <v>12619262.532000024</v>
      </c>
      <c r="G44" s="26">
        <v>12533388.459999992</v>
      </c>
      <c r="H44" s="36">
        <f>G44-F44</f>
        <v>-85874.07200003229</v>
      </c>
      <c r="I44" s="25"/>
      <c r="J44" s="35">
        <v>-12381856.353999997</v>
      </c>
      <c r="K44" s="117">
        <v>-12793907.399999997</v>
      </c>
      <c r="L44" s="35">
        <f t="shared" si="1"/>
        <v>12381856.353999997</v>
      </c>
      <c r="M44" s="26">
        <f t="shared" si="1"/>
        <v>12793907.399999997</v>
      </c>
      <c r="N44" s="36">
        <f>L44-M44</f>
        <v>-412051.0460000001</v>
      </c>
      <c r="O44" s="25"/>
      <c r="P44" s="30">
        <f>H44+N44</f>
        <v>-497925.1180000324</v>
      </c>
      <c r="Q44" s="38"/>
      <c r="R44" s="108">
        <v>-114122</v>
      </c>
      <c r="S44" s="30">
        <f>D44+R44</f>
        <v>-1021069.0000000147</v>
      </c>
      <c r="T44" s="24"/>
      <c r="U44" s="30">
        <f>S44-D44</f>
        <v>-114122</v>
      </c>
    </row>
    <row r="45" spans="1:21" s="70" customFormat="1" ht="12.75" outlineLevel="1">
      <c r="A45" s="24" t="s">
        <v>168</v>
      </c>
      <c r="B45" s="24" t="s">
        <v>184</v>
      </c>
      <c r="C45" s="24" t="s">
        <v>185</v>
      </c>
      <c r="D45" s="30">
        <v>3895190</v>
      </c>
      <c r="E45" s="25"/>
      <c r="F45" s="35">
        <v>1556057.036</v>
      </c>
      <c r="G45" s="26">
        <v>1619128.66</v>
      </c>
      <c r="H45" s="36">
        <f>G45-F45</f>
        <v>63071.623999999836</v>
      </c>
      <c r="I45" s="25"/>
      <c r="J45" s="35">
        <v>-121153.64</v>
      </c>
      <c r="K45" s="117">
        <v>-30483.32</v>
      </c>
      <c r="L45" s="35">
        <f t="shared" si="1"/>
        <v>121153.64</v>
      </c>
      <c r="M45" s="26">
        <f t="shared" si="1"/>
        <v>30483.32</v>
      </c>
      <c r="N45" s="36">
        <f>L45-M45</f>
        <v>90670.32</v>
      </c>
      <c r="O45" s="25"/>
      <c r="P45" s="30">
        <f>H45+N45</f>
        <v>153741.94399999984</v>
      </c>
      <c r="Q45" s="38"/>
      <c r="R45" s="108">
        <v>0</v>
      </c>
      <c r="S45" s="30">
        <f>D45+R45</f>
        <v>3895190</v>
      </c>
      <c r="T45" s="24"/>
      <c r="U45" s="30">
        <f>S45-D45</f>
        <v>0</v>
      </c>
    </row>
    <row r="46" spans="1:21" s="69" customFormat="1" ht="25.5" customHeight="1">
      <c r="A46" s="11" t="s">
        <v>169</v>
      </c>
      <c r="B46" s="11"/>
      <c r="C46" s="11" t="s">
        <v>200</v>
      </c>
      <c r="D46" s="40">
        <f>SUBTOTAL(9,D42:D45)</f>
        <v>8499012.000000026</v>
      </c>
      <c r="E46" s="41"/>
      <c r="F46" s="42">
        <f>SUBTOTAL(9,F42:F45)</f>
        <v>16597933.134000024</v>
      </c>
      <c r="G46" s="43">
        <f>SUBTOTAL(9,G42:G45)</f>
        <v>16741583.089999992</v>
      </c>
      <c r="H46" s="44">
        <f>SUBTOTAL(9,H42:H45)</f>
        <v>143649.95599996822</v>
      </c>
      <c r="I46" s="41"/>
      <c r="J46" s="42"/>
      <c r="K46" s="118"/>
      <c r="L46" s="42">
        <f>SUBTOTAL(9,L42:L45)</f>
        <v>13605608.440999998</v>
      </c>
      <c r="M46" s="43">
        <f>SUBTOTAL(9,M42:M45)</f>
        <v>14027308.409999996</v>
      </c>
      <c r="N46" s="44">
        <f>SUBTOTAL(9,N42:N45)</f>
        <v>-421699.9689999999</v>
      </c>
      <c r="O46" s="41"/>
      <c r="P46" s="40">
        <f>SUBTOTAL(9,P42:P45)</f>
        <v>-278050.0130000317</v>
      </c>
      <c r="Q46" s="103">
        <f>SUBTOTAL(9,Q42:Q45)</f>
        <v>0</v>
      </c>
      <c r="R46" s="109"/>
      <c r="S46" s="40">
        <f>SUBTOTAL(9,S42:S45)</f>
        <v>8384890.000000026</v>
      </c>
      <c r="T46" s="11"/>
      <c r="U46" s="40">
        <f>SUBTOTAL(9,U42:U45)</f>
        <v>-114122</v>
      </c>
    </row>
    <row r="47" spans="1:21" s="70" customFormat="1" ht="12.75" outlineLevel="1">
      <c r="A47" s="24" t="s">
        <v>168</v>
      </c>
      <c r="B47" s="24" t="s">
        <v>186</v>
      </c>
      <c r="C47" s="24" t="s">
        <v>187</v>
      </c>
      <c r="D47" s="30">
        <v>376336</v>
      </c>
      <c r="E47" s="25"/>
      <c r="F47" s="35">
        <v>125897.47600000001</v>
      </c>
      <c r="G47" s="26">
        <v>160418.28</v>
      </c>
      <c r="H47" s="36">
        <f aca="true" t="shared" si="2" ref="H47:H52">G47-F47</f>
        <v>34520.80399999999</v>
      </c>
      <c r="I47" s="25"/>
      <c r="J47" s="35">
        <v>0</v>
      </c>
      <c r="K47" s="117">
        <v>0</v>
      </c>
      <c r="L47" s="35">
        <f aca="true" t="shared" si="3" ref="L47:M52">-J47</f>
        <v>0</v>
      </c>
      <c r="M47" s="26">
        <f t="shared" si="3"/>
        <v>0</v>
      </c>
      <c r="N47" s="36">
        <f aca="true" t="shared" si="4" ref="N47:N52">L47-M47</f>
        <v>0</v>
      </c>
      <c r="O47" s="25"/>
      <c r="P47" s="30">
        <f aca="true" t="shared" si="5" ref="P47:P52">H47+N47</f>
        <v>34520.80399999999</v>
      </c>
      <c r="Q47" s="38"/>
      <c r="R47" s="108">
        <v>0</v>
      </c>
      <c r="S47" s="30">
        <f aca="true" t="shared" si="6" ref="S47:S52">D47+R47</f>
        <v>376336</v>
      </c>
      <c r="T47" s="24"/>
      <c r="U47" s="30">
        <f aca="true" t="shared" si="7" ref="U47:U52">S47-D47</f>
        <v>0</v>
      </c>
    </row>
    <row r="48" spans="1:21" s="70" customFormat="1" ht="12.75" outlineLevel="1">
      <c r="A48" s="24" t="s">
        <v>168</v>
      </c>
      <c r="B48" s="24" t="s">
        <v>188</v>
      </c>
      <c r="C48" s="24" t="s">
        <v>189</v>
      </c>
      <c r="D48" s="30">
        <v>3716289.0000000084</v>
      </c>
      <c r="E48" s="25"/>
      <c r="F48" s="35">
        <v>1278401.3559999983</v>
      </c>
      <c r="G48" s="26">
        <v>1260517.53</v>
      </c>
      <c r="H48" s="36">
        <f t="shared" si="2"/>
        <v>-17883.825999998255</v>
      </c>
      <c r="I48" s="25"/>
      <c r="J48" s="35">
        <v>-15165.25</v>
      </c>
      <c r="K48" s="117">
        <v>-15650.51</v>
      </c>
      <c r="L48" s="35">
        <f t="shared" si="3"/>
        <v>15165.25</v>
      </c>
      <c r="M48" s="26">
        <f t="shared" si="3"/>
        <v>15650.51</v>
      </c>
      <c r="N48" s="36">
        <f t="shared" si="4"/>
        <v>-485.2600000000002</v>
      </c>
      <c r="O48" s="25"/>
      <c r="P48" s="30">
        <f t="shared" si="5"/>
        <v>-18369.085999998257</v>
      </c>
      <c r="Q48" s="38"/>
      <c r="R48" s="108">
        <v>0</v>
      </c>
      <c r="S48" s="30">
        <f t="shared" si="6"/>
        <v>3716289.0000000084</v>
      </c>
      <c r="T48" s="24"/>
      <c r="U48" s="30">
        <f t="shared" si="7"/>
        <v>0</v>
      </c>
    </row>
    <row r="49" spans="1:21" s="70" customFormat="1" ht="12.75" outlineLevel="1">
      <c r="A49" s="24" t="s">
        <v>168</v>
      </c>
      <c r="B49" s="24" t="s">
        <v>190</v>
      </c>
      <c r="C49" s="24" t="s">
        <v>191</v>
      </c>
      <c r="D49" s="30">
        <v>2734909.0000000354</v>
      </c>
      <c r="E49" s="25"/>
      <c r="F49" s="35">
        <v>1475211.6979999992</v>
      </c>
      <c r="G49" s="26">
        <v>1477584.03</v>
      </c>
      <c r="H49" s="36">
        <f t="shared" si="2"/>
        <v>2372.332000000868</v>
      </c>
      <c r="I49" s="25"/>
      <c r="J49" s="35">
        <v>-315457.478</v>
      </c>
      <c r="K49" s="117">
        <v>-446453.33</v>
      </c>
      <c r="L49" s="35">
        <f t="shared" si="3"/>
        <v>315457.478</v>
      </c>
      <c r="M49" s="26">
        <f t="shared" si="3"/>
        <v>446453.33</v>
      </c>
      <c r="N49" s="36">
        <f t="shared" si="4"/>
        <v>-130995.85200000001</v>
      </c>
      <c r="O49" s="25"/>
      <c r="P49" s="30">
        <f t="shared" si="5"/>
        <v>-128623.51999999915</v>
      </c>
      <c r="Q49" s="38"/>
      <c r="R49" s="108">
        <v>236633</v>
      </c>
      <c r="S49" s="30">
        <f t="shared" si="6"/>
        <v>2971542.0000000354</v>
      </c>
      <c r="T49" s="24"/>
      <c r="U49" s="30">
        <f t="shared" si="7"/>
        <v>236633</v>
      </c>
    </row>
    <row r="50" spans="1:21" s="70" customFormat="1" ht="12.75" outlineLevel="1">
      <c r="A50" s="24" t="s">
        <v>168</v>
      </c>
      <c r="B50" s="24" t="s">
        <v>192</v>
      </c>
      <c r="C50" s="24" t="s">
        <v>193</v>
      </c>
      <c r="D50" s="30">
        <v>2190837</v>
      </c>
      <c r="E50" s="25"/>
      <c r="F50" s="35">
        <v>798747.6220000001</v>
      </c>
      <c r="G50" s="26">
        <v>746283.56</v>
      </c>
      <c r="H50" s="36">
        <f t="shared" si="2"/>
        <v>-52464.062000000034</v>
      </c>
      <c r="I50" s="25"/>
      <c r="J50" s="35">
        <v>-62224.261000000006</v>
      </c>
      <c r="K50" s="117">
        <v>-62926.8</v>
      </c>
      <c r="L50" s="35">
        <f t="shared" si="3"/>
        <v>62224.261000000006</v>
      </c>
      <c r="M50" s="26">
        <f t="shared" si="3"/>
        <v>62926.8</v>
      </c>
      <c r="N50" s="36">
        <f t="shared" si="4"/>
        <v>-702.538999999997</v>
      </c>
      <c r="O50" s="25"/>
      <c r="P50" s="30">
        <f t="shared" si="5"/>
        <v>-53166.60100000003</v>
      </c>
      <c r="Q50" s="38"/>
      <c r="R50" s="108">
        <v>0</v>
      </c>
      <c r="S50" s="30">
        <f t="shared" si="6"/>
        <v>2190837</v>
      </c>
      <c r="T50" s="24"/>
      <c r="U50" s="30">
        <f t="shared" si="7"/>
        <v>0</v>
      </c>
    </row>
    <row r="51" spans="1:21" s="70" customFormat="1" ht="12.75" outlineLevel="1">
      <c r="A51" s="24" t="s">
        <v>168</v>
      </c>
      <c r="B51" s="24" t="s">
        <v>194</v>
      </c>
      <c r="C51" s="24" t="s">
        <v>195</v>
      </c>
      <c r="D51" s="30">
        <v>1496327</v>
      </c>
      <c r="E51" s="25"/>
      <c r="F51" s="35">
        <v>828652.3870000003</v>
      </c>
      <c r="G51" s="26">
        <v>947636.9199999991</v>
      </c>
      <c r="H51" s="36">
        <f t="shared" si="2"/>
        <v>118984.53299999877</v>
      </c>
      <c r="I51" s="25"/>
      <c r="J51" s="35">
        <v>-290307.50099999993</v>
      </c>
      <c r="K51" s="117">
        <v>-183272.68</v>
      </c>
      <c r="L51" s="35">
        <f t="shared" si="3"/>
        <v>290307.50099999993</v>
      </c>
      <c r="M51" s="26">
        <f t="shared" si="3"/>
        <v>183272.68</v>
      </c>
      <c r="N51" s="36">
        <f t="shared" si="4"/>
        <v>107034.82099999994</v>
      </c>
      <c r="O51" s="25"/>
      <c r="P51" s="30">
        <f t="shared" si="5"/>
        <v>226019.3539999987</v>
      </c>
      <c r="Q51" s="38"/>
      <c r="R51" s="108">
        <v>146713</v>
      </c>
      <c r="S51" s="30">
        <f t="shared" si="6"/>
        <v>1643040</v>
      </c>
      <c r="T51" s="24"/>
      <c r="U51" s="30">
        <f t="shared" si="7"/>
        <v>146713</v>
      </c>
    </row>
    <row r="52" spans="1:21" s="70" customFormat="1" ht="12.75" outlineLevel="1">
      <c r="A52" s="24" t="s">
        <v>168</v>
      </c>
      <c r="B52" s="24" t="s">
        <v>196</v>
      </c>
      <c r="C52" s="24" t="s">
        <v>197</v>
      </c>
      <c r="D52" s="30">
        <v>2528579</v>
      </c>
      <c r="E52" s="25"/>
      <c r="F52" s="35">
        <v>943059.371999997</v>
      </c>
      <c r="G52" s="26">
        <v>996725.79</v>
      </c>
      <c r="H52" s="36">
        <f t="shared" si="2"/>
        <v>53666.41800000309</v>
      </c>
      <c r="I52" s="25"/>
      <c r="J52" s="35">
        <v>-95043.72800000003</v>
      </c>
      <c r="K52" s="117">
        <v>-77243.46</v>
      </c>
      <c r="L52" s="35">
        <f t="shared" si="3"/>
        <v>95043.72800000003</v>
      </c>
      <c r="M52" s="26">
        <f t="shared" si="3"/>
        <v>77243.46</v>
      </c>
      <c r="N52" s="36">
        <f t="shared" si="4"/>
        <v>17800.268000000025</v>
      </c>
      <c r="O52" s="25"/>
      <c r="P52" s="30">
        <f t="shared" si="5"/>
        <v>71466.68600000312</v>
      </c>
      <c r="Q52" s="38"/>
      <c r="R52" s="108">
        <v>80000</v>
      </c>
      <c r="S52" s="30">
        <f t="shared" si="6"/>
        <v>2608579</v>
      </c>
      <c r="T52" s="24"/>
      <c r="U52" s="30">
        <f t="shared" si="7"/>
        <v>80000</v>
      </c>
    </row>
    <row r="53" spans="1:21" s="69" customFormat="1" ht="25.5" customHeight="1">
      <c r="A53" s="11" t="s">
        <v>169</v>
      </c>
      <c r="B53" s="11"/>
      <c r="C53" s="11" t="s">
        <v>201</v>
      </c>
      <c r="D53" s="40">
        <f>SUBTOTAL(9,D47:D52)</f>
        <v>13043277.000000045</v>
      </c>
      <c r="E53" s="41"/>
      <c r="F53" s="42">
        <f>SUBTOTAL(9,F47:F52)</f>
        <v>5449969.910999995</v>
      </c>
      <c r="G53" s="43">
        <f>SUBTOTAL(9,G47:G52)</f>
        <v>5589166.109999999</v>
      </c>
      <c r="H53" s="44">
        <f>SUBTOTAL(9,H47:H52)</f>
        <v>139196.19900000445</v>
      </c>
      <c r="I53" s="41"/>
      <c r="J53" s="42"/>
      <c r="K53" s="118"/>
      <c r="L53" s="42">
        <f>SUBTOTAL(9,L47:L52)</f>
        <v>778198.218</v>
      </c>
      <c r="M53" s="43">
        <f>SUBTOTAL(9,M47:M52)</f>
        <v>785546.78</v>
      </c>
      <c r="N53" s="44">
        <f>SUBTOTAL(9,N47:N52)</f>
        <v>-7348.562000000049</v>
      </c>
      <c r="O53" s="41"/>
      <c r="P53" s="40">
        <f>SUBTOTAL(9,P47:P52)</f>
        <v>131847.6370000044</v>
      </c>
      <c r="Q53" s="103">
        <f>SUBTOTAL(9,Q47:Q52)</f>
        <v>0</v>
      </c>
      <c r="R53" s="109"/>
      <c r="S53" s="40">
        <f>SUBTOTAL(9,S47:S52)</f>
        <v>13506623.000000045</v>
      </c>
      <c r="T53" s="11"/>
      <c r="U53" s="40">
        <f>SUBTOTAL(9,U47:U52)</f>
        <v>463346</v>
      </c>
    </row>
    <row r="54" spans="1:21" s="70" customFormat="1" ht="12.75">
      <c r="A54" s="24" t="s">
        <v>57</v>
      </c>
      <c r="B54" s="24">
        <v>0</v>
      </c>
      <c r="C54" s="24">
        <v>0</v>
      </c>
      <c r="D54" s="30">
        <v>0</v>
      </c>
      <c r="E54" s="25"/>
      <c r="F54" s="35">
        <v>0</v>
      </c>
      <c r="G54" s="26">
        <v>0</v>
      </c>
      <c r="H54" s="36">
        <f>G54-F54</f>
        <v>0</v>
      </c>
      <c r="I54" s="25"/>
      <c r="J54" s="35">
        <v>0</v>
      </c>
      <c r="K54" s="117">
        <v>0</v>
      </c>
      <c r="L54" s="35">
        <f>-J54</f>
        <v>0</v>
      </c>
      <c r="M54" s="26">
        <f>-K54</f>
        <v>0</v>
      </c>
      <c r="N54" s="36">
        <f>L54-M54</f>
        <v>0</v>
      </c>
      <c r="O54" s="25"/>
      <c r="P54" s="30">
        <f>H54+N54</f>
        <v>0</v>
      </c>
      <c r="Q54" s="38"/>
      <c r="R54" s="108">
        <v>0</v>
      </c>
      <c r="S54" s="30">
        <f>D54+R54</f>
        <v>0</v>
      </c>
      <c r="T54" s="24"/>
      <c r="U54" s="30">
        <f>S54-D54</f>
        <v>0</v>
      </c>
    </row>
    <row r="55" spans="1:21" s="69" customFormat="1" ht="25.5" customHeight="1">
      <c r="A55" s="11" t="s">
        <v>77</v>
      </c>
      <c r="B55" s="11"/>
      <c r="C55" s="11" t="s">
        <v>75</v>
      </c>
      <c r="D55" s="40" t="s">
        <v>76</v>
      </c>
      <c r="E55" s="41"/>
      <c r="F55" s="42" t="s">
        <v>76</v>
      </c>
      <c r="G55" s="43" t="s">
        <v>76</v>
      </c>
      <c r="H55" s="44" t="s">
        <v>76</v>
      </c>
      <c r="I55" s="41"/>
      <c r="J55" s="42"/>
      <c r="K55" s="118"/>
      <c r="L55" s="42" t="s">
        <v>76</v>
      </c>
      <c r="M55" s="43" t="s">
        <v>76</v>
      </c>
      <c r="N55" s="44" t="s">
        <v>76</v>
      </c>
      <c r="O55" s="41"/>
      <c r="P55" s="40" t="s">
        <v>76</v>
      </c>
      <c r="Q55" s="103" t="s">
        <v>76</v>
      </c>
      <c r="R55" s="109"/>
      <c r="S55" s="40" t="s">
        <v>76</v>
      </c>
      <c r="T55" s="11"/>
      <c r="U55" s="40" t="s">
        <v>76</v>
      </c>
    </row>
    <row r="56" spans="1:21" ht="12.75">
      <c r="A56" s="3"/>
      <c r="C56" s="3"/>
      <c r="D56" s="28"/>
      <c r="E56" s="17"/>
      <c r="F56" s="31"/>
      <c r="G56" s="18"/>
      <c r="H56" s="32"/>
      <c r="I56" s="19"/>
      <c r="J56" s="31"/>
      <c r="K56" s="115"/>
      <c r="L56" s="31"/>
      <c r="M56" s="18"/>
      <c r="N56" s="32"/>
      <c r="P56" s="28"/>
      <c r="S56" s="28"/>
      <c r="U56" s="28"/>
    </row>
    <row r="57" spans="1:21" ht="12.75">
      <c r="A57" s="68"/>
      <c r="B57" s="71" t="s">
        <v>71</v>
      </c>
      <c r="C57" s="83"/>
      <c r="D57" s="124">
        <f>SUM(D32:D54)/2</f>
        <v>23646157.000000045</v>
      </c>
      <c r="E57" s="22"/>
      <c r="F57" s="126">
        <f>SUM(F33:F54)/2</f>
        <v>26453512.442000024</v>
      </c>
      <c r="G57" s="101">
        <f>SUM(G33:G54)/2</f>
        <v>27001788.619999994</v>
      </c>
      <c r="H57" s="127">
        <f>SUM(H33:H54)/2</f>
        <v>548276.1779999703</v>
      </c>
      <c r="I57" s="22"/>
      <c r="J57" s="101">
        <f>SUM(J33:J54)</f>
        <v>-18681407.567999996</v>
      </c>
      <c r="K57" s="119">
        <f>SUM(K33:K54)</f>
        <v>-19063662.459999997</v>
      </c>
      <c r="L57" s="126">
        <f>-J57</f>
        <v>18681407.567999996</v>
      </c>
      <c r="M57" s="101">
        <f>-K57</f>
        <v>19063662.459999997</v>
      </c>
      <c r="N57" s="127">
        <f>L57-M57</f>
        <v>-382254.8920000009</v>
      </c>
      <c r="O57" s="20"/>
      <c r="P57" s="124">
        <f>H57+N57</f>
        <v>166021.28599996935</v>
      </c>
      <c r="Q57" s="39"/>
      <c r="R57" s="110">
        <f>SUM(R34:R54)</f>
        <v>430332</v>
      </c>
      <c r="S57" s="124">
        <f>D57+R57</f>
        <v>24076489.000000045</v>
      </c>
      <c r="T57" s="68"/>
      <c r="U57" s="124">
        <f>S57-D57</f>
        <v>430332</v>
      </c>
    </row>
    <row r="58" ht="12.75">
      <c r="A58" t="s">
        <v>109</v>
      </c>
    </row>
    <row r="59" ht="12.75">
      <c r="A59" t="s">
        <v>89</v>
      </c>
    </row>
    <row r="60" spans="1:8" ht="12.75">
      <c r="A60" t="s">
        <v>103</v>
      </c>
      <c r="H60" s="14"/>
    </row>
    <row r="61" spans="1:8" ht="12.75">
      <c r="A61" t="s">
        <v>104</v>
      </c>
      <c r="H61" s="14"/>
    </row>
    <row r="62" spans="1:8" ht="12.75">
      <c r="A62" t="s">
        <v>90</v>
      </c>
      <c r="H62" s="14"/>
    </row>
    <row r="63" spans="1:8" ht="12.75">
      <c r="A63" t="s">
        <v>96</v>
      </c>
      <c r="H63" s="14"/>
    </row>
    <row r="64" spans="1:8" ht="12.75">
      <c r="A64" t="s">
        <v>97</v>
      </c>
      <c r="H64" s="14"/>
    </row>
    <row r="65" spans="1:8" ht="12.75">
      <c r="A65" t="s">
        <v>98</v>
      </c>
      <c r="H65" s="14"/>
    </row>
    <row r="66" spans="1:8" ht="12.75">
      <c r="A66" t="s">
        <v>93</v>
      </c>
      <c r="D66"/>
      <c r="E66" s="13"/>
      <c r="H66" s="14"/>
    </row>
    <row r="67" spans="1:5" ht="12.75">
      <c r="A67" t="s">
        <v>73</v>
      </c>
      <c r="E67" s="13"/>
    </row>
    <row r="68" spans="1:5" ht="12.75">
      <c r="A68" t="s">
        <v>114</v>
      </c>
      <c r="D68"/>
      <c r="E68" s="13"/>
    </row>
    <row r="69" spans="1:5" ht="12.75">
      <c r="A69" t="s">
        <v>94</v>
      </c>
      <c r="C69" s="10"/>
      <c r="D69"/>
      <c r="E69" s="13"/>
    </row>
    <row r="70" spans="1:5" ht="12.75">
      <c r="A70" t="s">
        <v>115</v>
      </c>
      <c r="D70" s="13"/>
      <c r="E70" s="13"/>
    </row>
    <row r="71" spans="1:5" ht="12.75">
      <c r="A71" t="s">
        <v>102</v>
      </c>
      <c r="D71" s="13"/>
      <c r="E71" s="13"/>
    </row>
    <row r="72" ht="12.75">
      <c r="A72" t="s">
        <v>30</v>
      </c>
    </row>
    <row r="73" spans="1:21" s="70" customFormat="1" ht="12.75">
      <c r="A73" s="310"/>
      <c r="B73" s="24"/>
      <c r="C73" s="310"/>
      <c r="D73" s="311"/>
      <c r="E73" s="312"/>
      <c r="F73" s="313"/>
      <c r="G73" s="314"/>
      <c r="H73" s="315"/>
      <c r="I73" s="316"/>
      <c r="J73" s="313"/>
      <c r="K73" s="317"/>
      <c r="L73" s="313"/>
      <c r="M73" s="314"/>
      <c r="N73" s="315"/>
      <c r="O73" s="25"/>
      <c r="P73" s="311"/>
      <c r="Q73" s="38"/>
      <c r="R73" s="108"/>
      <c r="S73" s="311"/>
      <c r="T73" s="24"/>
      <c r="U73" s="311"/>
    </row>
    <row r="74" spans="1:21" s="70" customFormat="1" ht="12.75">
      <c r="A74" s="310"/>
      <c r="B74" s="24"/>
      <c r="C74" s="310"/>
      <c r="D74" s="311"/>
      <c r="E74" s="312"/>
      <c r="F74" s="313"/>
      <c r="G74" s="314"/>
      <c r="H74" s="315"/>
      <c r="I74" s="316"/>
      <c r="J74" s="313"/>
      <c r="K74" s="317"/>
      <c r="L74" s="313"/>
      <c r="M74" s="314"/>
      <c r="N74" s="315"/>
      <c r="O74" s="25"/>
      <c r="P74" s="311"/>
      <c r="Q74" s="38"/>
      <c r="R74" s="108"/>
      <c r="S74" s="311"/>
      <c r="T74" s="24"/>
      <c r="U74" s="311"/>
    </row>
    <row r="75" spans="1:21" s="70" customFormat="1" ht="12.75">
      <c r="A75" s="310" t="s">
        <v>36</v>
      </c>
      <c r="B75" s="24"/>
      <c r="C75" s="310"/>
      <c r="D75" s="311" t="s">
        <v>37</v>
      </c>
      <c r="E75" s="312"/>
      <c r="F75" s="313" t="s">
        <v>37</v>
      </c>
      <c r="G75" s="314" t="s">
        <v>38</v>
      </c>
      <c r="H75" s="315"/>
      <c r="I75" s="316"/>
      <c r="J75" s="313" t="s">
        <v>37</v>
      </c>
      <c r="K75" s="317" t="s">
        <v>38</v>
      </c>
      <c r="L75" s="313"/>
      <c r="M75" s="314"/>
      <c r="N75" s="315"/>
      <c r="O75" s="25"/>
      <c r="P75" s="311"/>
      <c r="Q75" s="38"/>
      <c r="R75" s="108" t="s">
        <v>72</v>
      </c>
      <c r="S75" s="311"/>
      <c r="T75" s="24"/>
      <c r="U75" s="311"/>
    </row>
    <row r="76" spans="1:21" s="70" customFormat="1" ht="25.5">
      <c r="A76" s="310" t="s">
        <v>39</v>
      </c>
      <c r="B76" s="24"/>
      <c r="C76" s="310"/>
      <c r="D76" s="311" t="s">
        <v>40</v>
      </c>
      <c r="E76" s="312"/>
      <c r="F76" s="313" t="s">
        <v>41</v>
      </c>
      <c r="G76" s="314" t="s">
        <v>41</v>
      </c>
      <c r="H76" s="315"/>
      <c r="I76" s="316"/>
      <c r="J76" s="313" t="s">
        <v>41</v>
      </c>
      <c r="K76" s="317" t="s">
        <v>41</v>
      </c>
      <c r="L76" s="313"/>
      <c r="M76" s="314"/>
      <c r="N76" s="315"/>
      <c r="O76" s="25"/>
      <c r="P76" s="311"/>
      <c r="Q76" s="38"/>
      <c r="R76" s="108" t="s">
        <v>40</v>
      </c>
      <c r="S76" s="311"/>
      <c r="T76" s="24"/>
      <c r="U76" s="311"/>
    </row>
    <row r="77" spans="1:21" s="70" customFormat="1" ht="12.75">
      <c r="A77" s="310" t="s">
        <v>80</v>
      </c>
      <c r="B77" s="24"/>
      <c r="C77" s="310"/>
      <c r="D77" s="311"/>
      <c r="E77" s="312"/>
      <c r="F77" s="313" t="s">
        <v>78</v>
      </c>
      <c r="G77" s="314" t="s">
        <v>78</v>
      </c>
      <c r="H77" s="315"/>
      <c r="I77" s="316"/>
      <c r="J77" s="313" t="s">
        <v>79</v>
      </c>
      <c r="K77" s="317" t="s">
        <v>79</v>
      </c>
      <c r="L77" s="313"/>
      <c r="M77" s="314"/>
      <c r="N77" s="315"/>
      <c r="O77" s="25"/>
      <c r="P77" s="311"/>
      <c r="Q77" s="38"/>
      <c r="R77" s="108"/>
      <c r="S77" s="311"/>
      <c r="T77" s="24"/>
      <c r="U77" s="311"/>
    </row>
    <row r="78" spans="1:21" s="70" customFormat="1" ht="12.75">
      <c r="A78" s="310"/>
      <c r="B78" s="24"/>
      <c r="C78" s="310"/>
      <c r="D78" s="311"/>
      <c r="E78" s="312"/>
      <c r="F78" s="313"/>
      <c r="G78" s="314"/>
      <c r="H78" s="315"/>
      <c r="I78" s="316"/>
      <c r="J78" s="313"/>
      <c r="K78" s="317"/>
      <c r="L78" s="313"/>
      <c r="M78" s="314"/>
      <c r="N78" s="315"/>
      <c r="O78" s="25"/>
      <c r="P78" s="311"/>
      <c r="Q78" s="38"/>
      <c r="R78" s="108"/>
      <c r="S78" s="311"/>
      <c r="T78" s="24"/>
      <c r="U78" s="311"/>
    </row>
    <row r="79" spans="1:21" ht="12.75">
      <c r="A79" s="68" t="s">
        <v>70</v>
      </c>
      <c r="B79" s="71" t="s">
        <v>58</v>
      </c>
      <c r="C79" s="83"/>
      <c r="D79" s="124">
        <v>-1263812.9999999655</v>
      </c>
      <c r="E79" s="22"/>
      <c r="F79" s="126">
        <v>4756471.842999982</v>
      </c>
      <c r="G79" s="101">
        <v>435779.1000000008</v>
      </c>
      <c r="H79" s="127">
        <f>G79-F79</f>
        <v>-4320692.742999981</v>
      </c>
      <c r="I79" s="22"/>
      <c r="J79" s="101">
        <v>-5949613.993000004</v>
      </c>
      <c r="K79" s="119">
        <v>-56521.81</v>
      </c>
      <c r="L79" s="126">
        <f>-J79</f>
        <v>5949613.993000004</v>
      </c>
      <c r="M79" s="101">
        <f>-K79</f>
        <v>56521.81</v>
      </c>
      <c r="N79" s="127">
        <f>L79-M79</f>
        <v>5893092.183000005</v>
      </c>
      <c r="O79" s="20"/>
      <c r="P79" s="124">
        <f>H79+N79</f>
        <v>1572399.4400000237</v>
      </c>
      <c r="Q79" s="39"/>
      <c r="R79" s="110">
        <v>0</v>
      </c>
      <c r="S79" s="124">
        <f>D79+R79</f>
        <v>-1263812.9999999655</v>
      </c>
      <c r="T79" s="68"/>
      <c r="U79" s="124">
        <f>S79-D79</f>
        <v>0</v>
      </c>
    </row>
    <row r="80" spans="1:21" s="70" customFormat="1" ht="12.75">
      <c r="A80" s="310"/>
      <c r="B80" s="24"/>
      <c r="C80" s="310"/>
      <c r="D80" s="311"/>
      <c r="E80" s="312"/>
      <c r="F80" s="313"/>
      <c r="G80" s="314"/>
      <c r="H80" s="315"/>
      <c r="I80" s="316"/>
      <c r="J80" s="313"/>
      <c r="K80" s="317"/>
      <c r="L80" s="313"/>
      <c r="M80" s="314"/>
      <c r="N80" s="315"/>
      <c r="O80" s="25"/>
      <c r="P80" s="311"/>
      <c r="Q80" s="38"/>
      <c r="R80" s="108"/>
      <c r="S80" s="311"/>
      <c r="T80" s="24"/>
      <c r="U80" s="311"/>
    </row>
    <row r="81" spans="1:21" s="70" customFormat="1" ht="12.75">
      <c r="A81" s="310"/>
      <c r="B81" s="1" t="s">
        <v>151</v>
      </c>
      <c r="C81" s="310"/>
      <c r="D81" s="311"/>
      <c r="E81" s="312"/>
      <c r="F81" s="313"/>
      <c r="G81" s="314"/>
      <c r="H81" s="315"/>
      <c r="I81" s="316"/>
      <c r="J81" s="313"/>
      <c r="K81" s="317"/>
      <c r="L81" s="313"/>
      <c r="M81" s="314"/>
      <c r="N81" s="315"/>
      <c r="O81" s="25"/>
      <c r="P81" s="311"/>
      <c r="Q81" s="38"/>
      <c r="R81" s="108"/>
      <c r="S81" s="311"/>
      <c r="T81" s="24"/>
      <c r="U81" s="311"/>
    </row>
    <row r="82" ht="12.75">
      <c r="A82" t="s">
        <v>110</v>
      </c>
    </row>
    <row r="83" ht="12.75">
      <c r="A83" t="s">
        <v>129</v>
      </c>
    </row>
    <row r="84" ht="12.75">
      <c r="A84" t="s">
        <v>89</v>
      </c>
    </row>
    <row r="85" spans="1:6" ht="12.75">
      <c r="A85" t="s">
        <v>103</v>
      </c>
      <c r="E85" s="66"/>
      <c r="F85" s="66"/>
    </row>
    <row r="86" spans="1:6" ht="12.75">
      <c r="A86" t="s">
        <v>104</v>
      </c>
      <c r="E86" s="66"/>
      <c r="F86" s="66"/>
    </row>
    <row r="87" spans="1:6" ht="12.75">
      <c r="A87" t="s">
        <v>100</v>
      </c>
      <c r="E87" s="66"/>
      <c r="F87" s="66"/>
    </row>
    <row r="88" spans="1:6" ht="12.75">
      <c r="A88" t="s">
        <v>101</v>
      </c>
      <c r="E88" s="67"/>
      <c r="F88" s="67"/>
    </row>
    <row r="89" spans="1:6" ht="12.75">
      <c r="A89" t="s">
        <v>90</v>
      </c>
      <c r="E89" s="67"/>
      <c r="F89" s="67"/>
    </row>
    <row r="90" ht="12.75">
      <c r="A90" t="s">
        <v>85</v>
      </c>
    </row>
    <row r="91" ht="12.75">
      <c r="A91" t="s">
        <v>88</v>
      </c>
    </row>
    <row r="92" spans="1:6" ht="12.75">
      <c r="A92" t="s">
        <v>97</v>
      </c>
      <c r="F92" s="45" t="s">
        <v>131</v>
      </c>
    </row>
    <row r="93" ht="12.75">
      <c r="A93" t="s">
        <v>98</v>
      </c>
    </row>
    <row r="94" spans="1:8" ht="12.75">
      <c r="A94" t="s">
        <v>93</v>
      </c>
      <c r="D94" s="13"/>
      <c r="E94" s="13"/>
      <c r="H94" s="14"/>
    </row>
    <row r="95" spans="1:8" ht="12.75">
      <c r="A95" t="s">
        <v>130</v>
      </c>
      <c r="D95" s="13"/>
      <c r="E95" s="13"/>
      <c r="H95" s="14"/>
    </row>
    <row r="96" spans="1:8" ht="12.75">
      <c r="A96" t="s">
        <v>73</v>
      </c>
      <c r="B96" s="48"/>
      <c r="C96" s="49"/>
      <c r="D96" s="13"/>
      <c r="E96" s="13"/>
      <c r="H96" s="14"/>
    </row>
    <row r="97" spans="1:8" ht="12.75">
      <c r="A97" t="s">
        <v>94</v>
      </c>
      <c r="H97" s="14"/>
    </row>
    <row r="98" ht="12.75">
      <c r="A98" t="s">
        <v>122</v>
      </c>
    </row>
    <row r="99" ht="12.75">
      <c r="A99" t="s">
        <v>91</v>
      </c>
    </row>
    <row r="100" ht="12.75">
      <c r="A100" t="s">
        <v>92</v>
      </c>
    </row>
    <row r="101" ht="12.75">
      <c r="A101" t="s">
        <v>105</v>
      </c>
    </row>
    <row r="102" ht="12.75">
      <c r="A102" t="s">
        <v>30</v>
      </c>
    </row>
    <row r="103" spans="1:21" ht="12.75">
      <c r="A103" t="s">
        <v>36</v>
      </c>
      <c r="B103" t="s">
        <v>12</v>
      </c>
      <c r="C103" t="s">
        <v>128</v>
      </c>
      <c r="D103" s="29" t="s">
        <v>37</v>
      </c>
      <c r="F103" s="33" t="s">
        <v>37</v>
      </c>
      <c r="G103" s="20" t="s">
        <v>38</v>
      </c>
      <c r="H103" s="34"/>
      <c r="J103" s="33" t="s">
        <v>37</v>
      </c>
      <c r="K103" s="116" t="s">
        <v>38</v>
      </c>
      <c r="L103" s="33"/>
      <c r="M103" s="20"/>
      <c r="N103" s="34"/>
      <c r="P103" s="29"/>
      <c r="R103" s="106" t="s">
        <v>72</v>
      </c>
      <c r="S103" s="29"/>
      <c r="U103" s="29"/>
    </row>
    <row r="104" spans="1:21" ht="12.75">
      <c r="A104" t="s">
        <v>39</v>
      </c>
      <c r="D104" s="29" t="s">
        <v>40</v>
      </c>
      <c r="F104" s="33" t="s">
        <v>41</v>
      </c>
      <c r="G104" s="20" t="s">
        <v>41</v>
      </c>
      <c r="H104" s="34"/>
      <c r="J104" s="33" t="s">
        <v>41</v>
      </c>
      <c r="K104" s="116" t="s">
        <v>41</v>
      </c>
      <c r="L104" s="33"/>
      <c r="M104" s="20"/>
      <c r="N104" s="34"/>
      <c r="P104" s="29"/>
      <c r="R104" s="107" t="s">
        <v>40</v>
      </c>
      <c r="S104" s="29"/>
      <c r="U104" s="29"/>
    </row>
    <row r="105" spans="1:21" ht="12.75">
      <c r="A105" t="s">
        <v>80</v>
      </c>
      <c r="D105" s="29"/>
      <c r="F105" s="33" t="s">
        <v>78</v>
      </c>
      <c r="G105" s="20" t="s">
        <v>78</v>
      </c>
      <c r="H105" s="34"/>
      <c r="J105" s="33" t="s">
        <v>79</v>
      </c>
      <c r="K105" s="116" t="s">
        <v>79</v>
      </c>
      <c r="L105" s="33"/>
      <c r="M105" s="20"/>
      <c r="N105" s="34"/>
      <c r="P105" s="29"/>
      <c r="S105" s="29"/>
      <c r="U105" s="29"/>
    </row>
    <row r="106" spans="1:21" s="70" customFormat="1" ht="12.75">
      <c r="A106" s="24" t="s">
        <v>168</v>
      </c>
      <c r="B106" s="24" t="s">
        <v>202</v>
      </c>
      <c r="C106" s="24" t="s">
        <v>203</v>
      </c>
      <c r="D106" s="30">
        <v>100000.00000000745</v>
      </c>
      <c r="E106" s="25"/>
      <c r="F106" s="35">
        <v>10530946.800000003</v>
      </c>
      <c r="G106" s="26">
        <v>21119972.01</v>
      </c>
      <c r="H106" s="36">
        <f>G106-F106</f>
        <v>10589025.209999999</v>
      </c>
      <c r="I106" s="25"/>
      <c r="J106" s="35">
        <v>-19296736.8</v>
      </c>
      <c r="K106" s="117">
        <v>-25319958.039999995</v>
      </c>
      <c r="L106" s="35">
        <f>-J106</f>
        <v>19296736.8</v>
      </c>
      <c r="M106" s="26">
        <f>-K106</f>
        <v>25319958.039999995</v>
      </c>
      <c r="N106" s="36">
        <f>L106-M106</f>
        <v>-6023221.239999995</v>
      </c>
      <c r="O106" s="25"/>
      <c r="P106" s="30">
        <f>H106+N106</f>
        <v>4565803.970000004</v>
      </c>
      <c r="Q106" s="38"/>
      <c r="R106" s="108">
        <v>0</v>
      </c>
      <c r="S106" s="30">
        <f>D106+R106</f>
        <v>100000.00000000745</v>
      </c>
      <c r="T106" s="24"/>
      <c r="U106" s="30">
        <f>S106-D106</f>
        <v>0</v>
      </c>
    </row>
    <row r="107" spans="1:21" s="70" customFormat="1" ht="12.75">
      <c r="A107" s="24" t="s">
        <v>57</v>
      </c>
      <c r="B107" s="24" t="s">
        <v>204</v>
      </c>
      <c r="C107" s="24" t="s">
        <v>205</v>
      </c>
      <c r="D107" s="30">
        <v>3575264</v>
      </c>
      <c r="E107" s="25"/>
      <c r="F107" s="35">
        <v>132810.051</v>
      </c>
      <c r="G107" s="26">
        <v>137820.59</v>
      </c>
      <c r="H107" s="36">
        <f>G107-F107</f>
        <v>5010.53899999999</v>
      </c>
      <c r="I107" s="25"/>
      <c r="J107" s="35">
        <v>0</v>
      </c>
      <c r="K107" s="117">
        <v>0</v>
      </c>
      <c r="L107" s="35">
        <f>-J107</f>
        <v>0</v>
      </c>
      <c r="M107" s="26">
        <f>-K107</f>
        <v>0</v>
      </c>
      <c r="N107" s="36">
        <f>L107-M107</f>
        <v>0</v>
      </c>
      <c r="O107" s="25"/>
      <c r="P107" s="30">
        <f>H107+N107</f>
        <v>5010.53899999999</v>
      </c>
      <c r="Q107" s="38"/>
      <c r="R107" s="108">
        <v>0</v>
      </c>
      <c r="S107" s="30">
        <f>D107+R107</f>
        <v>3575264</v>
      </c>
      <c r="T107" s="24"/>
      <c r="U107" s="30">
        <f>S107-D107</f>
        <v>0</v>
      </c>
    </row>
    <row r="108" spans="1:16" ht="12.75">
      <c r="A108" t="s">
        <v>135</v>
      </c>
      <c r="B108" s="46"/>
      <c r="C108" s="46"/>
      <c r="D108" s="47"/>
      <c r="E108" s="47"/>
      <c r="F108" s="47"/>
      <c r="G108" s="47"/>
      <c r="H108" s="47"/>
      <c r="I108" s="47"/>
      <c r="J108" s="47"/>
      <c r="L108" s="47"/>
      <c r="M108" s="47"/>
      <c r="N108" s="47"/>
      <c r="O108" s="47"/>
      <c r="P108" s="47"/>
    </row>
    <row r="109" spans="1:16" ht="12.75">
      <c r="A109" s="46" t="s">
        <v>129</v>
      </c>
      <c r="B109" s="46"/>
      <c r="C109" s="46"/>
      <c r="D109" s="47"/>
      <c r="E109" s="47"/>
      <c r="F109" s="47"/>
      <c r="G109" s="47"/>
      <c r="H109" s="47"/>
      <c r="I109" s="47"/>
      <c r="J109" s="47"/>
      <c r="L109" s="47"/>
      <c r="M109" s="47"/>
      <c r="N109" s="47"/>
      <c r="O109" s="47"/>
      <c r="P109" s="47"/>
    </row>
    <row r="110" spans="1:16" ht="12.75">
      <c r="A110" s="46" t="s">
        <v>89</v>
      </c>
      <c r="B110" s="46"/>
      <c r="C110" s="46"/>
      <c r="D110" s="47"/>
      <c r="E110" s="47"/>
      <c r="F110" s="47"/>
      <c r="G110" s="47"/>
      <c r="H110" s="47"/>
      <c r="I110" s="47"/>
      <c r="J110" s="47"/>
      <c r="L110" s="47"/>
      <c r="M110" s="47"/>
      <c r="N110" s="47"/>
      <c r="O110" s="47"/>
      <c r="P110" s="47"/>
    </row>
    <row r="111" spans="1:16" ht="12.75">
      <c r="A111" s="46" t="s">
        <v>103</v>
      </c>
      <c r="B111" s="46"/>
      <c r="C111" s="46"/>
      <c r="D111" s="47"/>
      <c r="E111" s="47"/>
      <c r="F111" s="47"/>
      <c r="G111" s="47"/>
      <c r="H111" s="47"/>
      <c r="I111" s="47"/>
      <c r="J111" s="47"/>
      <c r="L111" s="47"/>
      <c r="M111" s="47"/>
      <c r="N111" s="47"/>
      <c r="O111" s="47"/>
      <c r="P111" s="47"/>
    </row>
    <row r="112" spans="1:16" ht="12.75">
      <c r="A112" s="46" t="s">
        <v>104</v>
      </c>
      <c r="B112" s="46"/>
      <c r="C112" s="46"/>
      <c r="D112" s="47"/>
      <c r="E112" s="47"/>
      <c r="F112" s="47"/>
      <c r="G112" s="47"/>
      <c r="H112" s="47"/>
      <c r="I112" s="47"/>
      <c r="J112" s="47"/>
      <c r="L112" s="47"/>
      <c r="M112" s="47"/>
      <c r="N112" s="47"/>
      <c r="O112" s="47"/>
      <c r="P112" s="47"/>
    </row>
    <row r="113" spans="1:16" ht="12.75">
      <c r="A113" t="s">
        <v>145</v>
      </c>
      <c r="B113" s="46"/>
      <c r="C113" s="46"/>
      <c r="D113" s="47"/>
      <c r="E113" s="47"/>
      <c r="F113" s="47"/>
      <c r="G113" s="47"/>
      <c r="H113" s="47"/>
      <c r="I113" s="47"/>
      <c r="J113" s="47"/>
      <c r="L113" s="47"/>
      <c r="M113" s="47"/>
      <c r="N113" s="47"/>
      <c r="O113" s="47"/>
      <c r="P113" s="47"/>
    </row>
    <row r="114" spans="1:16" ht="12.75">
      <c r="A114" s="46" t="s">
        <v>101</v>
      </c>
      <c r="B114" s="46"/>
      <c r="C114" s="46"/>
      <c r="D114" s="47"/>
      <c r="E114" s="47"/>
      <c r="F114" s="47"/>
      <c r="G114" s="47"/>
      <c r="H114" s="47"/>
      <c r="I114" s="47"/>
      <c r="J114" s="47"/>
      <c r="L114" s="47"/>
      <c r="M114" s="47"/>
      <c r="N114" s="47"/>
      <c r="O114" s="47"/>
      <c r="P114" s="47"/>
    </row>
    <row r="115" spans="1:16" ht="12.75">
      <c r="A115" s="46" t="s">
        <v>90</v>
      </c>
      <c r="B115" s="46"/>
      <c r="C115" s="46"/>
      <c r="D115" s="47"/>
      <c r="E115" s="47"/>
      <c r="F115" s="47"/>
      <c r="G115" s="47"/>
      <c r="H115" s="47"/>
      <c r="I115" s="47"/>
      <c r="J115" s="47"/>
      <c r="L115" s="47"/>
      <c r="M115" s="47"/>
      <c r="N115" s="47"/>
      <c r="O115" s="47"/>
      <c r="P115" s="47"/>
    </row>
    <row r="116" spans="1:16" ht="12.75">
      <c r="A116" s="46" t="s">
        <v>97</v>
      </c>
      <c r="B116" s="46"/>
      <c r="C116" s="46"/>
      <c r="D116" s="45" t="s">
        <v>119</v>
      </c>
      <c r="E116" s="45"/>
      <c r="F116" s="45"/>
      <c r="G116" s="47"/>
      <c r="H116" s="47"/>
      <c r="I116" s="47"/>
      <c r="J116" s="47"/>
      <c r="L116" s="47"/>
      <c r="M116" s="47"/>
      <c r="N116" s="47"/>
      <c r="O116" s="47"/>
      <c r="P116" s="47"/>
    </row>
    <row r="117" spans="1:16" ht="12.75">
      <c r="A117" s="46" t="s">
        <v>98</v>
      </c>
      <c r="B117" s="46"/>
      <c r="C117" s="46"/>
      <c r="D117" s="47"/>
      <c r="E117" s="47"/>
      <c r="F117" s="47"/>
      <c r="G117" s="47"/>
      <c r="H117" s="47"/>
      <c r="I117" s="47"/>
      <c r="J117" s="47"/>
      <c r="L117" s="47"/>
      <c r="M117" s="47"/>
      <c r="N117" s="47"/>
      <c r="O117" s="47"/>
      <c r="P117" s="47"/>
    </row>
    <row r="118" spans="1:16" ht="12.75">
      <c r="A118" s="46" t="s">
        <v>93</v>
      </c>
      <c r="B118" s="46"/>
      <c r="C118" s="46"/>
      <c r="D118" s="47"/>
      <c r="E118" s="47"/>
      <c r="F118" s="47"/>
      <c r="G118" s="47"/>
      <c r="H118" s="47"/>
      <c r="I118" s="47"/>
      <c r="J118" s="47"/>
      <c r="L118" s="47"/>
      <c r="M118" s="47"/>
      <c r="N118" s="47"/>
      <c r="O118" s="47"/>
      <c r="P118" s="47"/>
    </row>
    <row r="119" spans="1:16" ht="12.75">
      <c r="A119" s="46" t="s">
        <v>142</v>
      </c>
      <c r="B119" s="48"/>
      <c r="C119" s="49"/>
      <c r="D119" s="50"/>
      <c r="E119" s="50"/>
      <c r="F119" s="47"/>
      <c r="G119" s="47"/>
      <c r="H119" s="51"/>
      <c r="I119" s="47"/>
      <c r="J119" s="47"/>
      <c r="L119" s="47"/>
      <c r="M119" s="47"/>
      <c r="N119" s="47"/>
      <c r="O119" s="47"/>
      <c r="P119" s="47"/>
    </row>
    <row r="120" spans="1:16" ht="12.75">
      <c r="A120" s="46" t="s">
        <v>73</v>
      </c>
      <c r="B120" s="48"/>
      <c r="C120" s="49"/>
      <c r="D120" s="50"/>
      <c r="E120" s="50"/>
      <c r="F120" s="47"/>
      <c r="G120" s="47"/>
      <c r="H120" s="51"/>
      <c r="I120" s="47"/>
      <c r="J120" s="47"/>
      <c r="L120" s="47"/>
      <c r="M120" s="47"/>
      <c r="N120" s="47"/>
      <c r="O120" s="47"/>
      <c r="P120" s="47"/>
    </row>
    <row r="121" spans="1:16" ht="12.75">
      <c r="A121" s="46" t="s">
        <v>94</v>
      </c>
      <c r="B121" s="48"/>
      <c r="C121" s="49"/>
      <c r="D121" s="50"/>
      <c r="E121" s="50"/>
      <c r="F121" s="47"/>
      <c r="G121" s="47"/>
      <c r="H121" s="51"/>
      <c r="I121" s="47"/>
      <c r="J121" s="47"/>
      <c r="L121" s="47"/>
      <c r="M121" s="47"/>
      <c r="N121" s="47"/>
      <c r="O121" s="47"/>
      <c r="P121" s="47"/>
    </row>
    <row r="122" spans="1:16" ht="12.75">
      <c r="A122" s="46" t="s">
        <v>95</v>
      </c>
      <c r="B122" s="48"/>
      <c r="C122" s="49"/>
      <c r="D122" s="50"/>
      <c r="E122" s="50"/>
      <c r="F122" s="47"/>
      <c r="G122" s="47"/>
      <c r="H122" s="51"/>
      <c r="I122" s="47"/>
      <c r="J122" s="47"/>
      <c r="L122" s="47"/>
      <c r="M122" s="47"/>
      <c r="N122" s="47"/>
      <c r="O122" s="47"/>
      <c r="P122" s="47"/>
    </row>
    <row r="123" spans="1:16" ht="12.75">
      <c r="A123" t="s">
        <v>146</v>
      </c>
      <c r="B123" s="46"/>
      <c r="C123" s="46"/>
      <c r="D123" s="47"/>
      <c r="E123" s="47"/>
      <c r="F123" s="47"/>
      <c r="G123" s="47"/>
      <c r="H123" s="47"/>
      <c r="I123" s="47"/>
      <c r="J123" s="47"/>
      <c r="L123" s="47"/>
      <c r="M123" s="47"/>
      <c r="N123" s="47"/>
      <c r="O123" s="47"/>
      <c r="P123" s="47"/>
    </row>
    <row r="124" spans="1:16" ht="12.75">
      <c r="A124" s="46" t="s">
        <v>92</v>
      </c>
      <c r="B124" s="46"/>
      <c r="C124" s="46"/>
      <c r="D124" s="47"/>
      <c r="E124" s="47"/>
      <c r="F124" s="47"/>
      <c r="G124" s="47"/>
      <c r="H124" s="47"/>
      <c r="I124" s="47"/>
      <c r="J124" s="47"/>
      <c r="L124" s="47"/>
      <c r="M124" s="47"/>
      <c r="N124" s="47"/>
      <c r="O124" s="47"/>
      <c r="P124" s="47"/>
    </row>
    <row r="125" spans="1:16" ht="12.75">
      <c r="A125" t="s">
        <v>136</v>
      </c>
      <c r="B125" s="46"/>
      <c r="C125" s="46"/>
      <c r="D125" s="47"/>
      <c r="E125" s="47"/>
      <c r="F125" s="47"/>
      <c r="G125" s="47"/>
      <c r="H125" s="47"/>
      <c r="I125" s="47"/>
      <c r="J125" s="47"/>
      <c r="L125" s="47"/>
      <c r="M125" s="47"/>
      <c r="N125" s="47"/>
      <c r="O125" s="47"/>
      <c r="P125" s="47"/>
    </row>
    <row r="126" spans="1:16" ht="12.75">
      <c r="A126" s="46" t="s">
        <v>30</v>
      </c>
      <c r="B126" s="46"/>
      <c r="C126" s="46"/>
      <c r="D126" s="47"/>
      <c r="E126" s="47"/>
      <c r="F126" s="47"/>
      <c r="G126" s="47"/>
      <c r="H126" s="47"/>
      <c r="I126" s="47"/>
      <c r="J126" s="47"/>
      <c r="L126" s="47"/>
      <c r="M126" s="47"/>
      <c r="N126" s="47"/>
      <c r="O126" s="47"/>
      <c r="P126" s="47"/>
    </row>
    <row r="127" spans="1:21" ht="12.75">
      <c r="A127" s="46" t="s">
        <v>36</v>
      </c>
      <c r="B127" t="s">
        <v>147</v>
      </c>
      <c r="C127" s="46"/>
      <c r="D127" s="52" t="s">
        <v>37</v>
      </c>
      <c r="E127" s="47"/>
      <c r="F127" s="53" t="s">
        <v>37</v>
      </c>
      <c r="G127" s="54" t="s">
        <v>38</v>
      </c>
      <c r="H127" s="55"/>
      <c r="I127" s="47"/>
      <c r="J127" s="53" t="s">
        <v>37</v>
      </c>
      <c r="K127" s="116" t="s">
        <v>38</v>
      </c>
      <c r="L127" s="53"/>
      <c r="M127" s="54"/>
      <c r="N127" s="55"/>
      <c r="O127" s="47"/>
      <c r="P127" s="52"/>
      <c r="R127" s="106" t="s">
        <v>72</v>
      </c>
      <c r="S127" s="29"/>
      <c r="U127" s="29"/>
    </row>
    <row r="128" spans="1:21" ht="12.75">
      <c r="A128" s="46" t="s">
        <v>39</v>
      </c>
      <c r="B128" s="46"/>
      <c r="C128" s="46"/>
      <c r="D128" s="52" t="s">
        <v>40</v>
      </c>
      <c r="E128" s="47"/>
      <c r="F128" s="53" t="s">
        <v>41</v>
      </c>
      <c r="G128" s="54" t="s">
        <v>41</v>
      </c>
      <c r="H128" s="55"/>
      <c r="I128" s="47"/>
      <c r="J128" s="53" t="s">
        <v>41</v>
      </c>
      <c r="K128" s="116" t="s">
        <v>41</v>
      </c>
      <c r="L128" s="53"/>
      <c r="M128" s="54"/>
      <c r="N128" s="55"/>
      <c r="O128" s="47"/>
      <c r="P128" s="52"/>
      <c r="R128" s="107" t="s">
        <v>40</v>
      </c>
      <c r="S128" s="29"/>
      <c r="U128" s="29"/>
    </row>
    <row r="129" spans="1:21" ht="12.75">
      <c r="A129" s="46" t="s">
        <v>80</v>
      </c>
      <c r="B129" s="46"/>
      <c r="C129" s="46"/>
      <c r="D129" s="52"/>
      <c r="E129" s="47"/>
      <c r="F129" s="53" t="s">
        <v>78</v>
      </c>
      <c r="G129" s="54" t="s">
        <v>78</v>
      </c>
      <c r="H129" s="55"/>
      <c r="I129" s="47"/>
      <c r="J129" s="53" t="s">
        <v>79</v>
      </c>
      <c r="K129" s="116" t="s">
        <v>79</v>
      </c>
      <c r="L129" s="53"/>
      <c r="M129" s="54"/>
      <c r="N129" s="55"/>
      <c r="O129" s="47"/>
      <c r="P129" s="52"/>
      <c r="S129" s="29"/>
      <c r="U129" s="29"/>
    </row>
    <row r="130" spans="1:21" s="70" customFormat="1" ht="12.75">
      <c r="A130" s="56" t="s">
        <v>137</v>
      </c>
      <c r="B130" s="79" t="s">
        <v>206</v>
      </c>
      <c r="C130" s="56" t="s">
        <v>119</v>
      </c>
      <c r="D130" s="57">
        <v>-675154</v>
      </c>
      <c r="E130" s="58"/>
      <c r="F130" s="59">
        <v>0</v>
      </c>
      <c r="G130" s="60">
        <v>0</v>
      </c>
      <c r="H130" s="36">
        <f>G130-F130</f>
        <v>0</v>
      </c>
      <c r="I130" s="58"/>
      <c r="J130" s="59">
        <v>0</v>
      </c>
      <c r="K130" s="117">
        <v>0</v>
      </c>
      <c r="L130" s="59">
        <f>-J130</f>
        <v>0</v>
      </c>
      <c r="M130" s="60">
        <f>-K130</f>
        <v>0</v>
      </c>
      <c r="N130" s="61">
        <f>L130-M130</f>
        <v>0</v>
      </c>
      <c r="O130" s="58"/>
      <c r="P130" s="57">
        <f>H130+N130</f>
        <v>0</v>
      </c>
      <c r="Q130" s="38"/>
      <c r="R130" s="108">
        <v>0</v>
      </c>
      <c r="S130" s="30">
        <f>D130+R130</f>
        <v>-675154</v>
      </c>
      <c r="T130" s="24"/>
      <c r="U130" s="30">
        <f>S130-D130</f>
        <v>0</v>
      </c>
    </row>
    <row r="131" spans="1:21" s="70" customFormat="1" ht="12.75">
      <c r="A131" s="78" t="s">
        <v>138</v>
      </c>
      <c r="B131" s="79"/>
      <c r="C131" s="56"/>
      <c r="D131" s="60"/>
      <c r="E131" s="58"/>
      <c r="F131" s="60"/>
      <c r="G131" s="60"/>
      <c r="H131" s="26"/>
      <c r="I131" s="58"/>
      <c r="J131" s="60"/>
      <c r="K131" s="117"/>
      <c r="L131" s="60"/>
      <c r="M131" s="60"/>
      <c r="N131" s="60"/>
      <c r="O131" s="58"/>
      <c r="P131" s="60"/>
      <c r="Q131" s="38"/>
      <c r="R131" s="108"/>
      <c r="S131" s="26"/>
      <c r="T131" s="24"/>
      <c r="U131" s="26"/>
    </row>
    <row r="132" spans="1:16" ht="12.75">
      <c r="A132" s="78" t="s">
        <v>129</v>
      </c>
      <c r="B132" s="46"/>
      <c r="C132" s="46"/>
      <c r="D132" s="47"/>
      <c r="E132" s="47"/>
      <c r="F132" s="47"/>
      <c r="G132" s="47"/>
      <c r="H132" s="47"/>
      <c r="I132" s="47"/>
      <c r="J132" s="47"/>
      <c r="L132" s="47"/>
      <c r="M132" s="47"/>
      <c r="N132" s="47"/>
      <c r="O132" s="47"/>
      <c r="P132" s="47"/>
    </row>
    <row r="133" spans="1:16" ht="12.75">
      <c r="A133" s="78" t="s">
        <v>89</v>
      </c>
      <c r="B133" s="46"/>
      <c r="C133" s="46"/>
      <c r="D133" s="47"/>
      <c r="E133" s="47"/>
      <c r="F133" s="47"/>
      <c r="G133" s="47"/>
      <c r="H133" s="47"/>
      <c r="I133" s="47"/>
      <c r="J133" s="47"/>
      <c r="L133" s="47"/>
      <c r="M133" s="47"/>
      <c r="N133" s="47"/>
      <c r="O133" s="47"/>
      <c r="P133" s="47"/>
    </row>
    <row r="134" spans="1:16" ht="12.75">
      <c r="A134" s="78" t="s">
        <v>103</v>
      </c>
      <c r="B134" s="46"/>
      <c r="C134" s="46"/>
      <c r="D134" s="47"/>
      <c r="E134" s="47"/>
      <c r="F134" s="47"/>
      <c r="G134" s="47"/>
      <c r="H134" s="47"/>
      <c r="I134" s="47"/>
      <c r="J134" s="47"/>
      <c r="L134" s="47"/>
      <c r="M134" s="47"/>
      <c r="N134" s="47"/>
      <c r="O134" s="47"/>
      <c r="P134" s="47"/>
    </row>
    <row r="135" spans="1:16" ht="12.75">
      <c r="A135" s="78" t="s">
        <v>104</v>
      </c>
      <c r="B135" s="46"/>
      <c r="C135" s="46"/>
      <c r="D135" s="47"/>
      <c r="E135" s="47"/>
      <c r="F135" s="47"/>
      <c r="G135" s="47"/>
      <c r="H135" s="47"/>
      <c r="I135" s="47"/>
      <c r="J135" s="47"/>
      <c r="L135" s="47"/>
      <c r="M135" s="47"/>
      <c r="N135" s="47"/>
      <c r="O135" s="47"/>
      <c r="P135" s="47"/>
    </row>
    <row r="136" spans="1:16" ht="12.75">
      <c r="A136" s="78" t="s">
        <v>100</v>
      </c>
      <c r="B136" s="46"/>
      <c r="C136" s="46"/>
      <c r="D136" s="47"/>
      <c r="E136" s="47"/>
      <c r="F136" s="47"/>
      <c r="G136" s="47"/>
      <c r="H136" s="47"/>
      <c r="I136" s="47"/>
      <c r="J136" s="47"/>
      <c r="L136" s="47"/>
      <c r="M136" s="47"/>
      <c r="N136" s="47"/>
      <c r="O136" s="47"/>
      <c r="P136" s="47"/>
    </row>
    <row r="137" spans="1:16" ht="12.75">
      <c r="A137" s="78" t="s">
        <v>101</v>
      </c>
      <c r="B137" s="46"/>
      <c r="C137" s="46"/>
      <c r="D137" s="47"/>
      <c r="E137" s="47"/>
      <c r="F137" s="47"/>
      <c r="G137" s="47"/>
      <c r="H137" s="47"/>
      <c r="I137" s="47"/>
      <c r="J137" s="47"/>
      <c r="L137" s="47"/>
      <c r="M137" s="47"/>
      <c r="N137" s="47"/>
      <c r="O137" s="47"/>
      <c r="P137" s="47"/>
    </row>
    <row r="138" spans="1:16" ht="12.75">
      <c r="A138" s="78" t="s">
        <v>90</v>
      </c>
      <c r="B138" s="46"/>
      <c r="C138" s="46"/>
      <c r="D138" s="47"/>
      <c r="E138" s="47"/>
      <c r="F138" s="47"/>
      <c r="G138" s="47"/>
      <c r="H138" s="47"/>
      <c r="I138" s="47"/>
      <c r="J138" s="47"/>
      <c r="L138" s="47"/>
      <c r="M138" s="47"/>
      <c r="N138" s="47"/>
      <c r="O138" s="47"/>
      <c r="P138" s="47"/>
    </row>
    <row r="139" spans="1:16" ht="12.75">
      <c r="A139" s="78" t="s">
        <v>97</v>
      </c>
      <c r="B139" s="46"/>
      <c r="C139" s="46"/>
      <c r="D139" s="47"/>
      <c r="E139" s="47"/>
      <c r="F139" s="47"/>
      <c r="G139" s="47"/>
      <c r="H139" s="47"/>
      <c r="I139" s="47"/>
      <c r="J139" s="47"/>
      <c r="L139" s="47"/>
      <c r="M139" s="47"/>
      <c r="N139" s="47"/>
      <c r="O139" s="47"/>
      <c r="P139" s="47"/>
    </row>
    <row r="140" spans="1:16" ht="12.75">
      <c r="A140" s="78" t="s">
        <v>98</v>
      </c>
      <c r="B140" s="46"/>
      <c r="C140" s="46"/>
      <c r="D140" s="45" t="s">
        <v>120</v>
      </c>
      <c r="E140" s="45"/>
      <c r="F140" s="45"/>
      <c r="G140" s="47"/>
      <c r="H140" s="47"/>
      <c r="I140" s="47"/>
      <c r="J140" s="47"/>
      <c r="L140" s="47"/>
      <c r="M140" s="47"/>
      <c r="N140" s="47"/>
      <c r="O140" s="47"/>
      <c r="P140" s="47"/>
    </row>
    <row r="141" spans="1:16" ht="12.75">
      <c r="A141" s="78" t="s">
        <v>93</v>
      </c>
      <c r="B141" s="46"/>
      <c r="C141" s="46"/>
      <c r="D141" s="47"/>
      <c r="E141" s="47"/>
      <c r="F141" s="47"/>
      <c r="G141" s="47"/>
      <c r="H141" s="47"/>
      <c r="I141" s="47"/>
      <c r="J141" s="47"/>
      <c r="L141" s="47"/>
      <c r="M141" s="47"/>
      <c r="N141" s="47"/>
      <c r="O141" s="47"/>
      <c r="P141" s="47"/>
    </row>
    <row r="142" spans="1:16" ht="12.75">
      <c r="A142" s="78" t="s">
        <v>121</v>
      </c>
      <c r="B142" s="46"/>
      <c r="C142" s="46"/>
      <c r="D142" s="47"/>
      <c r="E142" s="47"/>
      <c r="F142" s="47"/>
      <c r="G142" s="47"/>
      <c r="H142" s="47"/>
      <c r="I142" s="47"/>
      <c r="J142" s="47"/>
      <c r="L142" s="47"/>
      <c r="M142" s="47"/>
      <c r="N142" s="47"/>
      <c r="O142" s="47"/>
      <c r="P142" s="47"/>
    </row>
    <row r="143" spans="1:16" ht="12.75">
      <c r="A143" s="78" t="s">
        <v>73</v>
      </c>
      <c r="B143" s="48"/>
      <c r="C143" s="49"/>
      <c r="D143" s="50"/>
      <c r="E143" s="50"/>
      <c r="F143" s="47"/>
      <c r="G143" s="47"/>
      <c r="H143" s="51"/>
      <c r="I143" s="47"/>
      <c r="J143" s="47"/>
      <c r="L143" s="47"/>
      <c r="M143" s="47"/>
      <c r="N143" s="47"/>
      <c r="O143" s="47"/>
      <c r="P143" s="47"/>
    </row>
    <row r="144" spans="1:16" ht="12.75">
      <c r="A144" s="78" t="s">
        <v>94</v>
      </c>
      <c r="B144" s="48"/>
      <c r="C144" s="49"/>
      <c r="D144" s="50"/>
      <c r="E144" s="50"/>
      <c r="F144" s="47"/>
      <c r="G144" s="47"/>
      <c r="H144" s="51"/>
      <c r="I144" s="47"/>
      <c r="J144" s="47"/>
      <c r="L144" s="47"/>
      <c r="M144" s="47"/>
      <c r="N144" s="47"/>
      <c r="O144" s="47"/>
      <c r="P144" s="47"/>
    </row>
    <row r="145" spans="1:16" ht="12.75">
      <c r="A145" s="78" t="s">
        <v>122</v>
      </c>
      <c r="B145" s="48"/>
      <c r="C145" s="49"/>
      <c r="D145" s="50"/>
      <c r="E145" s="50"/>
      <c r="F145" s="47"/>
      <c r="G145" s="47"/>
      <c r="H145" s="51"/>
      <c r="I145" s="47"/>
      <c r="J145" s="47"/>
      <c r="L145" s="47"/>
      <c r="M145" s="47"/>
      <c r="N145" s="47"/>
      <c r="O145" s="47"/>
      <c r="P145" s="47"/>
    </row>
    <row r="146" spans="1:16" ht="12.75">
      <c r="A146" s="78" t="s">
        <v>91</v>
      </c>
      <c r="B146" s="46"/>
      <c r="C146" s="46"/>
      <c r="D146" s="47"/>
      <c r="E146" s="47"/>
      <c r="F146" s="47"/>
      <c r="G146" s="47"/>
      <c r="H146" s="47"/>
      <c r="I146" s="47"/>
      <c r="J146" s="47"/>
      <c r="L146" s="47"/>
      <c r="M146" s="47"/>
      <c r="N146" s="47"/>
      <c r="O146" s="47"/>
      <c r="P146" s="47"/>
    </row>
    <row r="147" spans="1:16" ht="12.75">
      <c r="A147" s="78" t="s">
        <v>92</v>
      </c>
      <c r="B147" s="46"/>
      <c r="C147" s="46"/>
      <c r="D147" s="47"/>
      <c r="E147" s="47"/>
      <c r="F147" s="47"/>
      <c r="G147" s="47"/>
      <c r="H147" s="47"/>
      <c r="I147" s="47"/>
      <c r="J147" s="47"/>
      <c r="L147" s="47"/>
      <c r="M147" s="47"/>
      <c r="N147" s="47"/>
      <c r="O147" s="47"/>
      <c r="P147" s="47"/>
    </row>
    <row r="148" spans="1:16" ht="12.75">
      <c r="A148" s="78" t="s">
        <v>139</v>
      </c>
      <c r="B148" s="46"/>
      <c r="C148" s="46"/>
      <c r="D148" s="47"/>
      <c r="E148" s="47"/>
      <c r="F148" s="47"/>
      <c r="G148" s="47"/>
      <c r="H148" s="47"/>
      <c r="I148" s="47"/>
      <c r="J148" s="47"/>
      <c r="L148" s="47"/>
      <c r="M148" s="47"/>
      <c r="N148" s="47"/>
      <c r="O148" s="47"/>
      <c r="P148" s="47"/>
    </row>
    <row r="149" spans="1:16" ht="12.75">
      <c r="A149" s="46" t="s">
        <v>30</v>
      </c>
      <c r="B149" s="46"/>
      <c r="C149" s="46"/>
      <c r="D149" s="47"/>
      <c r="E149" s="47"/>
      <c r="F149" s="47"/>
      <c r="G149" s="47"/>
      <c r="H149" s="47"/>
      <c r="I149" s="47"/>
      <c r="J149" s="47"/>
      <c r="L149" s="47"/>
      <c r="M149" s="47"/>
      <c r="N149" s="47"/>
      <c r="O149" s="47"/>
      <c r="P149" s="47"/>
    </row>
    <row r="150" spans="1:21" ht="12.75">
      <c r="A150" s="46" t="s">
        <v>36</v>
      </c>
      <c r="B150" t="s">
        <v>8</v>
      </c>
      <c r="C150" s="46"/>
      <c r="D150" s="52" t="s">
        <v>37</v>
      </c>
      <c r="E150" s="47"/>
      <c r="F150" s="53" t="s">
        <v>37</v>
      </c>
      <c r="G150" s="54" t="s">
        <v>38</v>
      </c>
      <c r="H150" s="55"/>
      <c r="I150" s="47"/>
      <c r="J150" s="53" t="s">
        <v>37</v>
      </c>
      <c r="K150" s="116" t="s">
        <v>38</v>
      </c>
      <c r="L150" s="53"/>
      <c r="M150" s="54"/>
      <c r="N150" s="55"/>
      <c r="O150" s="47"/>
      <c r="P150" s="52"/>
      <c r="R150" s="106" t="s">
        <v>72</v>
      </c>
      <c r="S150" s="29"/>
      <c r="U150" s="29"/>
    </row>
    <row r="151" spans="1:21" ht="12.75">
      <c r="A151" s="46" t="s">
        <v>39</v>
      </c>
      <c r="B151" s="46"/>
      <c r="C151" s="46"/>
      <c r="D151" s="52" t="s">
        <v>40</v>
      </c>
      <c r="E151" s="47"/>
      <c r="F151" s="53" t="s">
        <v>41</v>
      </c>
      <c r="G151" s="54" t="s">
        <v>41</v>
      </c>
      <c r="H151" s="55"/>
      <c r="I151" s="47"/>
      <c r="J151" s="53" t="s">
        <v>41</v>
      </c>
      <c r="K151" s="116" t="s">
        <v>41</v>
      </c>
      <c r="L151" s="53"/>
      <c r="M151" s="54"/>
      <c r="N151" s="55"/>
      <c r="O151" s="47"/>
      <c r="P151" s="52"/>
      <c r="R151" s="107" t="s">
        <v>40</v>
      </c>
      <c r="S151" s="29"/>
      <c r="U151" s="29"/>
    </row>
    <row r="152" spans="1:21" ht="12.75">
      <c r="A152" s="46" t="s">
        <v>80</v>
      </c>
      <c r="B152" s="46"/>
      <c r="C152" s="46"/>
      <c r="D152" s="52"/>
      <c r="E152" s="47"/>
      <c r="F152" s="53" t="s">
        <v>78</v>
      </c>
      <c r="G152" s="54" t="s">
        <v>78</v>
      </c>
      <c r="H152" s="55"/>
      <c r="I152" s="47"/>
      <c r="J152" s="53" t="s">
        <v>79</v>
      </c>
      <c r="K152" s="116" t="s">
        <v>79</v>
      </c>
      <c r="L152" s="53"/>
      <c r="M152" s="54"/>
      <c r="N152" s="55"/>
      <c r="O152" s="47"/>
      <c r="P152" s="52"/>
      <c r="S152" s="29"/>
      <c r="U152" s="29"/>
    </row>
    <row r="153" spans="1:21" s="70" customFormat="1" ht="12.75">
      <c r="A153" s="56" t="s">
        <v>140</v>
      </c>
      <c r="B153" s="62" t="s">
        <v>9</v>
      </c>
      <c r="C153" s="56" t="s">
        <v>120</v>
      </c>
      <c r="D153" s="57">
        <v>-1080066</v>
      </c>
      <c r="E153" s="58"/>
      <c r="F153" s="59">
        <v>-727152.09</v>
      </c>
      <c r="G153" s="60">
        <v>-760488</v>
      </c>
      <c r="H153" s="36">
        <f>G153-F153</f>
        <v>-33335.91000000003</v>
      </c>
      <c r="I153" s="58"/>
      <c r="J153" s="59">
        <v>0</v>
      </c>
      <c r="K153" s="117">
        <v>0</v>
      </c>
      <c r="L153" s="59">
        <f>-J153</f>
        <v>0</v>
      </c>
      <c r="M153" s="60">
        <f>-K153</f>
        <v>0</v>
      </c>
      <c r="N153" s="61">
        <f>L153-M153</f>
        <v>0</v>
      </c>
      <c r="O153" s="58"/>
      <c r="P153" s="57">
        <f>H153+N153</f>
        <v>-33335.91000000003</v>
      </c>
      <c r="Q153" s="38"/>
      <c r="R153" s="108">
        <v>0</v>
      </c>
      <c r="S153" s="30">
        <f>D153+R153</f>
        <v>-1080066</v>
      </c>
      <c r="T153" s="24"/>
      <c r="U153" s="30">
        <f>S153-D153</f>
        <v>0</v>
      </c>
    </row>
    <row r="154" spans="1:16" ht="12.75">
      <c r="A154" t="s">
        <v>135</v>
      </c>
      <c r="B154" s="46"/>
      <c r="C154" s="46"/>
      <c r="D154" s="47"/>
      <c r="E154" s="47"/>
      <c r="F154" s="47"/>
      <c r="G154" s="47"/>
      <c r="H154" s="47"/>
      <c r="I154" s="47"/>
      <c r="J154" s="47"/>
      <c r="L154" s="47"/>
      <c r="M154" s="47"/>
      <c r="N154" s="47"/>
      <c r="O154" s="47"/>
      <c r="P154" s="47"/>
    </row>
    <row r="155" spans="1:16" ht="12.75">
      <c r="A155" s="46" t="s">
        <v>129</v>
      </c>
      <c r="B155" s="46"/>
      <c r="C155" s="46"/>
      <c r="D155" s="47"/>
      <c r="E155" s="47"/>
      <c r="F155" s="47"/>
      <c r="G155" s="47"/>
      <c r="H155" s="47"/>
      <c r="I155" s="47"/>
      <c r="J155" s="47"/>
      <c r="L155" s="47"/>
      <c r="M155" s="47"/>
      <c r="N155" s="47"/>
      <c r="O155" s="47"/>
      <c r="P155" s="47"/>
    </row>
    <row r="156" spans="1:16" ht="12.75">
      <c r="A156" s="46" t="s">
        <v>89</v>
      </c>
      <c r="B156" s="46"/>
      <c r="C156" s="46"/>
      <c r="D156" s="47"/>
      <c r="E156" s="47"/>
      <c r="F156" s="47"/>
      <c r="G156" s="47"/>
      <c r="H156" s="47"/>
      <c r="I156" s="47"/>
      <c r="J156" s="47"/>
      <c r="L156" s="47"/>
      <c r="M156" s="47"/>
      <c r="N156" s="47"/>
      <c r="O156" s="47"/>
      <c r="P156" s="47"/>
    </row>
    <row r="157" spans="1:16" ht="12.75">
      <c r="A157" s="46" t="s">
        <v>103</v>
      </c>
      <c r="B157" s="46"/>
      <c r="C157" s="46"/>
      <c r="D157" s="47"/>
      <c r="E157" s="47"/>
      <c r="F157" s="47"/>
      <c r="G157" s="47"/>
      <c r="H157" s="47"/>
      <c r="I157" s="47"/>
      <c r="J157" s="47"/>
      <c r="L157" s="47"/>
      <c r="M157" s="47"/>
      <c r="N157" s="47"/>
      <c r="O157" s="47"/>
      <c r="P157" s="47"/>
    </row>
    <row r="158" spans="1:16" ht="12.75">
      <c r="A158" s="46" t="s">
        <v>104</v>
      </c>
      <c r="B158" s="46"/>
      <c r="C158" s="46"/>
      <c r="D158" s="47"/>
      <c r="E158" s="47"/>
      <c r="F158" s="47"/>
      <c r="G158" s="47"/>
      <c r="H158" s="47"/>
      <c r="I158" s="47"/>
      <c r="J158" s="47"/>
      <c r="L158" s="47"/>
      <c r="M158" s="47"/>
      <c r="N158" s="47"/>
      <c r="O158" s="47"/>
      <c r="P158" s="47"/>
    </row>
    <row r="159" spans="1:16" ht="12.75">
      <c r="A159" t="s">
        <v>145</v>
      </c>
      <c r="B159" s="46"/>
      <c r="C159" s="46"/>
      <c r="D159" s="47"/>
      <c r="E159" s="47"/>
      <c r="F159" s="47"/>
      <c r="G159" s="47"/>
      <c r="H159" s="47"/>
      <c r="I159" s="47"/>
      <c r="J159" s="47"/>
      <c r="L159" s="47"/>
      <c r="M159" s="47"/>
      <c r="N159" s="47"/>
      <c r="O159" s="47"/>
      <c r="P159" s="47"/>
    </row>
    <row r="160" spans="1:16" ht="12.75">
      <c r="A160" s="46" t="s">
        <v>101</v>
      </c>
      <c r="B160" s="46"/>
      <c r="C160" s="46"/>
      <c r="D160" s="47"/>
      <c r="E160" s="47"/>
      <c r="F160" s="47"/>
      <c r="G160" s="47"/>
      <c r="H160" s="47"/>
      <c r="I160" s="47"/>
      <c r="J160" s="47"/>
      <c r="L160" s="47"/>
      <c r="M160" s="47"/>
      <c r="N160" s="47"/>
      <c r="O160" s="47"/>
      <c r="P160" s="47"/>
    </row>
    <row r="161" spans="1:16" ht="12.75">
      <c r="A161" s="46" t="s">
        <v>90</v>
      </c>
      <c r="B161" s="46"/>
      <c r="C161" s="46"/>
      <c r="D161" s="47"/>
      <c r="E161" s="47"/>
      <c r="F161" s="47"/>
      <c r="G161" s="47"/>
      <c r="H161" s="47"/>
      <c r="I161" s="47"/>
      <c r="J161" s="47"/>
      <c r="L161" s="47"/>
      <c r="M161" s="47"/>
      <c r="N161" s="47"/>
      <c r="O161" s="47"/>
      <c r="P161" s="47"/>
    </row>
    <row r="162" spans="1:16" ht="12.75">
      <c r="A162" s="46" t="s">
        <v>117</v>
      </c>
      <c r="B162" s="46"/>
      <c r="C162" s="46"/>
      <c r="D162" s="45" t="s">
        <v>81</v>
      </c>
      <c r="E162" s="45"/>
      <c r="F162" s="45"/>
      <c r="G162" s="47"/>
      <c r="H162" s="47"/>
      <c r="I162" s="47"/>
      <c r="J162" s="47"/>
      <c r="L162" s="47"/>
      <c r="M162" s="47"/>
      <c r="N162" s="47"/>
      <c r="O162" s="47"/>
      <c r="P162" s="47"/>
    </row>
    <row r="163" spans="1:16" ht="12.75">
      <c r="A163" s="46" t="s">
        <v>97</v>
      </c>
      <c r="B163" s="46"/>
      <c r="C163" s="46"/>
      <c r="D163" s="47"/>
      <c r="E163" s="47"/>
      <c r="F163" s="47"/>
      <c r="G163" s="47"/>
      <c r="H163" s="47"/>
      <c r="I163" s="47"/>
      <c r="J163" s="47"/>
      <c r="L163" s="47"/>
      <c r="M163" s="47"/>
      <c r="N163" s="47"/>
      <c r="O163" s="47"/>
      <c r="P163" s="47"/>
    </row>
    <row r="164" spans="1:16" ht="12.75">
      <c r="A164" s="46" t="s">
        <v>98</v>
      </c>
      <c r="B164" s="46"/>
      <c r="C164" s="46"/>
      <c r="D164" s="47"/>
      <c r="E164" s="47"/>
      <c r="F164" s="47"/>
      <c r="G164" s="47"/>
      <c r="H164" s="47"/>
      <c r="I164" s="47"/>
      <c r="J164" s="47"/>
      <c r="L164" s="47"/>
      <c r="M164" s="47"/>
      <c r="N164" s="47"/>
      <c r="O164" s="47"/>
      <c r="P164" s="47"/>
    </row>
    <row r="165" spans="1:16" ht="12.75">
      <c r="A165" s="46" t="s">
        <v>93</v>
      </c>
      <c r="B165" s="46"/>
      <c r="C165" s="46"/>
      <c r="D165" s="47"/>
      <c r="E165" s="47"/>
      <c r="F165" s="47"/>
      <c r="G165" s="47"/>
      <c r="H165" s="47"/>
      <c r="I165" s="47"/>
      <c r="J165" s="47"/>
      <c r="L165" s="47"/>
      <c r="M165" s="47"/>
      <c r="N165" s="47"/>
      <c r="O165" s="47"/>
      <c r="P165" s="47"/>
    </row>
    <row r="166" spans="1:16" ht="12.75">
      <c r="A166" s="46" t="s">
        <v>116</v>
      </c>
      <c r="B166" s="48"/>
      <c r="C166" s="49"/>
      <c r="D166" s="50"/>
      <c r="E166" s="50"/>
      <c r="F166" s="47"/>
      <c r="G166" s="47"/>
      <c r="H166" s="51"/>
      <c r="I166" s="47"/>
      <c r="J166" s="47"/>
      <c r="L166" s="47"/>
      <c r="M166" s="47"/>
      <c r="N166" s="47"/>
      <c r="O166" s="47"/>
      <c r="P166" s="47"/>
    </row>
    <row r="167" spans="1:16" ht="12.75">
      <c r="A167" s="46" t="s">
        <v>73</v>
      </c>
      <c r="B167" s="48"/>
      <c r="C167" s="49"/>
      <c r="D167" s="50"/>
      <c r="E167" s="50"/>
      <c r="F167" s="47"/>
      <c r="G167" s="47"/>
      <c r="H167" s="51"/>
      <c r="I167" s="47"/>
      <c r="J167" s="47"/>
      <c r="L167" s="47"/>
      <c r="M167" s="47"/>
      <c r="N167" s="47"/>
      <c r="O167" s="47"/>
      <c r="P167" s="47"/>
    </row>
    <row r="168" spans="1:16" ht="12.75">
      <c r="A168" s="46" t="s">
        <v>94</v>
      </c>
      <c r="B168" s="48"/>
      <c r="C168" s="49"/>
      <c r="D168" s="50"/>
      <c r="E168" s="50"/>
      <c r="F168" s="47"/>
      <c r="G168" s="47"/>
      <c r="H168" s="51"/>
      <c r="I168" s="47"/>
      <c r="J168" s="47"/>
      <c r="L168" s="47"/>
      <c r="M168" s="47"/>
      <c r="N168" s="47"/>
      <c r="O168" s="47"/>
      <c r="P168" s="47"/>
    </row>
    <row r="169" spans="1:16" ht="12.75">
      <c r="A169" s="46" t="s">
        <v>95</v>
      </c>
      <c r="B169" s="48"/>
      <c r="C169" s="49"/>
      <c r="D169" s="50"/>
      <c r="E169" s="50"/>
      <c r="F169" s="47"/>
      <c r="G169" s="47"/>
      <c r="H169" s="51"/>
      <c r="I169" s="47"/>
      <c r="J169" s="47"/>
      <c r="L169" s="47"/>
      <c r="M169" s="47"/>
      <c r="N169" s="47"/>
      <c r="O169" s="47"/>
      <c r="P169" s="47"/>
    </row>
    <row r="170" spans="1:16" ht="12.75">
      <c r="A170" t="s">
        <v>146</v>
      </c>
      <c r="B170" s="46"/>
      <c r="C170" s="46"/>
      <c r="D170" s="47"/>
      <c r="E170" s="47"/>
      <c r="F170" s="47"/>
      <c r="G170" s="47"/>
      <c r="H170" s="47"/>
      <c r="I170" s="47"/>
      <c r="J170" s="47"/>
      <c r="L170" s="47"/>
      <c r="M170" s="47"/>
      <c r="N170" s="47"/>
      <c r="O170" s="47"/>
      <c r="P170" s="47"/>
    </row>
    <row r="171" spans="1:16" ht="12.75">
      <c r="A171" s="46" t="s">
        <v>92</v>
      </c>
      <c r="B171" s="46"/>
      <c r="C171" s="46"/>
      <c r="D171" s="47"/>
      <c r="E171" s="47"/>
      <c r="F171" s="47"/>
      <c r="G171" s="47"/>
      <c r="H171" s="47"/>
      <c r="I171" s="47"/>
      <c r="J171" s="47"/>
      <c r="L171" s="47"/>
      <c r="M171" s="47"/>
      <c r="N171" s="47"/>
      <c r="O171" s="47"/>
      <c r="P171" s="47"/>
    </row>
    <row r="172" spans="1:16" ht="12.75">
      <c r="A172" t="s">
        <v>136</v>
      </c>
      <c r="B172" s="46"/>
      <c r="C172" s="46"/>
      <c r="D172" s="47"/>
      <c r="E172" s="47"/>
      <c r="F172" s="47"/>
      <c r="G172" s="47"/>
      <c r="H172" s="47"/>
      <c r="I172" s="47"/>
      <c r="J172" s="47"/>
      <c r="L172" s="47"/>
      <c r="M172" s="47"/>
      <c r="N172" s="47"/>
      <c r="O172" s="47"/>
      <c r="P172" s="47"/>
    </row>
    <row r="173" spans="1:16" ht="12.75">
      <c r="A173" s="46" t="s">
        <v>30</v>
      </c>
      <c r="B173" s="46"/>
      <c r="C173" s="46"/>
      <c r="D173" s="47"/>
      <c r="E173" s="47"/>
      <c r="F173" s="47"/>
      <c r="G173" s="47"/>
      <c r="H173" s="47"/>
      <c r="I173" s="47"/>
      <c r="J173" s="47"/>
      <c r="L173" s="47"/>
      <c r="M173" s="47"/>
      <c r="N173" s="47"/>
      <c r="O173" s="47"/>
      <c r="P173" s="47"/>
    </row>
    <row r="174" spans="1:21" ht="12.75">
      <c r="A174" s="46" t="s">
        <v>36</v>
      </c>
      <c r="B174" t="s">
        <v>147</v>
      </c>
      <c r="C174" s="46"/>
      <c r="D174" s="52" t="s">
        <v>37</v>
      </c>
      <c r="E174" s="47"/>
      <c r="F174" s="53" t="s">
        <v>37</v>
      </c>
      <c r="G174" s="54" t="s">
        <v>38</v>
      </c>
      <c r="H174" s="55"/>
      <c r="I174" s="47"/>
      <c r="J174" s="53" t="s">
        <v>37</v>
      </c>
      <c r="K174" s="116" t="s">
        <v>38</v>
      </c>
      <c r="L174" s="53"/>
      <c r="M174" s="54"/>
      <c r="N174" s="55"/>
      <c r="O174" s="47"/>
      <c r="P174" s="52"/>
      <c r="R174" s="106" t="s">
        <v>72</v>
      </c>
      <c r="S174" s="29"/>
      <c r="U174" s="29"/>
    </row>
    <row r="175" spans="1:21" ht="12.75">
      <c r="A175" s="46" t="s">
        <v>39</v>
      </c>
      <c r="B175" s="46"/>
      <c r="C175" s="46"/>
      <c r="D175" s="52" t="s">
        <v>40</v>
      </c>
      <c r="E175" s="47"/>
      <c r="F175" s="53" t="s">
        <v>41</v>
      </c>
      <c r="G175" s="54" t="s">
        <v>41</v>
      </c>
      <c r="H175" s="55"/>
      <c r="I175" s="47"/>
      <c r="J175" s="53" t="s">
        <v>41</v>
      </c>
      <c r="K175" s="116" t="s">
        <v>41</v>
      </c>
      <c r="L175" s="53"/>
      <c r="M175" s="54"/>
      <c r="N175" s="55"/>
      <c r="O175" s="47"/>
      <c r="P175" s="52"/>
      <c r="R175" s="107" t="s">
        <v>40</v>
      </c>
      <c r="S175" s="29"/>
      <c r="U175" s="29"/>
    </row>
    <row r="176" spans="1:21" ht="12.75">
      <c r="A176" s="46" t="s">
        <v>80</v>
      </c>
      <c r="B176" s="46"/>
      <c r="C176" s="46"/>
      <c r="D176" s="52"/>
      <c r="E176" s="47"/>
      <c r="F176" s="53" t="s">
        <v>78</v>
      </c>
      <c r="G176" s="54" t="s">
        <v>78</v>
      </c>
      <c r="H176" s="55"/>
      <c r="I176" s="47"/>
      <c r="J176" s="53" t="s">
        <v>79</v>
      </c>
      <c r="K176" s="116" t="s">
        <v>79</v>
      </c>
      <c r="L176" s="53"/>
      <c r="M176" s="54"/>
      <c r="N176" s="55"/>
      <c r="O176" s="47"/>
      <c r="P176" s="52"/>
      <c r="S176" s="29"/>
      <c r="U176" s="29"/>
    </row>
    <row r="177" spans="1:21" s="70" customFormat="1" ht="12.75">
      <c r="A177" s="56" t="s">
        <v>137</v>
      </c>
      <c r="B177" s="79" t="s">
        <v>207</v>
      </c>
      <c r="C177" s="56" t="s">
        <v>83</v>
      </c>
      <c r="D177" s="57">
        <v>-260000</v>
      </c>
      <c r="E177" s="58"/>
      <c r="F177" s="59">
        <v>0.05799999999999994</v>
      </c>
      <c r="G177" s="60">
        <v>0</v>
      </c>
      <c r="H177" s="36">
        <f>G177-F177</f>
        <v>-0.05799999999999994</v>
      </c>
      <c r="I177" s="58"/>
      <c r="J177" s="59">
        <v>-86658</v>
      </c>
      <c r="K177" s="117">
        <v>137345.22</v>
      </c>
      <c r="L177" s="59">
        <f>-J177</f>
        <v>86658</v>
      </c>
      <c r="M177" s="60">
        <f>-K177</f>
        <v>-137345.22</v>
      </c>
      <c r="N177" s="61">
        <f>L177-M177</f>
        <v>224003.22</v>
      </c>
      <c r="O177" s="58"/>
      <c r="P177" s="57">
        <f>H177+N177</f>
        <v>224003.162</v>
      </c>
      <c r="Q177" s="38"/>
      <c r="R177" s="108">
        <v>0</v>
      </c>
      <c r="S177" s="30">
        <f>D177+R177</f>
        <v>-260000</v>
      </c>
      <c r="T177" s="24"/>
      <c r="U177" s="30">
        <f>S177-D177</f>
        <v>0</v>
      </c>
    </row>
    <row r="178" spans="1:16" ht="12.75">
      <c r="A178" t="s">
        <v>135</v>
      </c>
      <c r="B178" s="46"/>
      <c r="C178" s="46"/>
      <c r="D178" s="47"/>
      <c r="E178" s="47"/>
      <c r="F178" s="47"/>
      <c r="G178" s="47"/>
      <c r="H178" s="47"/>
      <c r="I178" s="47"/>
      <c r="J178" s="47"/>
      <c r="L178" s="47"/>
      <c r="M178" s="47"/>
      <c r="N178" s="47"/>
      <c r="O178" s="47"/>
      <c r="P178" s="47"/>
    </row>
    <row r="179" spans="1:16" ht="12.75">
      <c r="A179" s="46" t="s">
        <v>129</v>
      </c>
      <c r="B179" s="46"/>
      <c r="C179" s="46"/>
      <c r="D179" s="47"/>
      <c r="E179" s="47"/>
      <c r="F179" s="47"/>
      <c r="G179" s="47"/>
      <c r="H179" s="47"/>
      <c r="I179" s="47"/>
      <c r="J179" s="47"/>
      <c r="L179" s="47"/>
      <c r="M179" s="47"/>
      <c r="N179" s="47"/>
      <c r="O179" s="47"/>
      <c r="P179" s="47"/>
    </row>
    <row r="180" spans="1:16" ht="12.75">
      <c r="A180" s="46" t="s">
        <v>89</v>
      </c>
      <c r="B180" s="46"/>
      <c r="C180" s="46"/>
      <c r="D180" s="47"/>
      <c r="E180" s="47"/>
      <c r="F180" s="47"/>
      <c r="G180" s="47"/>
      <c r="H180" s="47"/>
      <c r="I180" s="47"/>
      <c r="J180" s="47"/>
      <c r="L180" s="47"/>
      <c r="M180" s="47"/>
      <c r="N180" s="47"/>
      <c r="O180" s="47"/>
      <c r="P180" s="47"/>
    </row>
    <row r="181" spans="1:16" ht="12.75">
      <c r="A181" s="46" t="s">
        <v>103</v>
      </c>
      <c r="B181" s="46"/>
      <c r="C181" s="46"/>
      <c r="D181" s="47"/>
      <c r="E181" s="47"/>
      <c r="F181" s="47"/>
      <c r="G181" s="47"/>
      <c r="H181" s="47"/>
      <c r="I181" s="47"/>
      <c r="J181" s="47"/>
      <c r="L181" s="47"/>
      <c r="M181" s="47"/>
      <c r="N181" s="47"/>
      <c r="O181" s="47"/>
      <c r="P181" s="47"/>
    </row>
    <row r="182" spans="1:16" ht="12.75">
      <c r="A182" s="46" t="s">
        <v>104</v>
      </c>
      <c r="B182" s="46"/>
      <c r="C182" s="46"/>
      <c r="D182" s="47"/>
      <c r="E182" s="47"/>
      <c r="F182" s="47"/>
      <c r="G182" s="47"/>
      <c r="H182" s="47"/>
      <c r="I182" s="47"/>
      <c r="J182" s="47"/>
      <c r="L182" s="47"/>
      <c r="M182" s="47"/>
      <c r="N182" s="47"/>
      <c r="O182" s="47"/>
      <c r="P182" s="47"/>
    </row>
    <row r="183" spans="1:16" ht="12.75">
      <c r="A183" t="s">
        <v>145</v>
      </c>
      <c r="B183" s="46"/>
      <c r="C183" s="46"/>
      <c r="D183" s="47"/>
      <c r="E183" s="47"/>
      <c r="F183" s="47"/>
      <c r="G183" s="47"/>
      <c r="H183" s="47"/>
      <c r="I183" s="47"/>
      <c r="J183" s="47"/>
      <c r="L183" s="47"/>
      <c r="M183" s="47"/>
      <c r="N183" s="47"/>
      <c r="O183" s="47"/>
      <c r="P183" s="47"/>
    </row>
    <row r="184" spans="1:16" ht="12.75">
      <c r="A184" s="46" t="s">
        <v>101</v>
      </c>
      <c r="B184" s="46"/>
      <c r="C184" s="46"/>
      <c r="D184" s="47"/>
      <c r="E184" s="47"/>
      <c r="F184" s="47"/>
      <c r="G184" s="47"/>
      <c r="H184" s="47"/>
      <c r="I184" s="47"/>
      <c r="J184" s="47"/>
      <c r="L184" s="47"/>
      <c r="M184" s="47"/>
      <c r="N184" s="47"/>
      <c r="O184" s="47"/>
      <c r="P184" s="47"/>
    </row>
    <row r="185" spans="1:16" ht="12.75">
      <c r="A185" s="46" t="s">
        <v>90</v>
      </c>
      <c r="B185" s="46"/>
      <c r="C185" s="46"/>
      <c r="D185" s="47"/>
      <c r="E185" s="47"/>
      <c r="F185" s="47"/>
      <c r="G185" s="47"/>
      <c r="H185" s="47"/>
      <c r="I185" s="47"/>
      <c r="J185" s="47"/>
      <c r="L185" s="47"/>
      <c r="M185" s="47"/>
      <c r="N185" s="47"/>
      <c r="O185" s="47"/>
      <c r="P185" s="47"/>
    </row>
    <row r="186" spans="1:16" ht="12.75">
      <c r="A186" s="46" t="s">
        <v>97</v>
      </c>
      <c r="B186" s="46"/>
      <c r="C186" s="46"/>
      <c r="D186" s="45" t="s">
        <v>82</v>
      </c>
      <c r="E186" s="45"/>
      <c r="F186" s="45"/>
      <c r="G186" s="47"/>
      <c r="H186" s="47"/>
      <c r="I186" s="47"/>
      <c r="J186" s="47"/>
      <c r="L186" s="47"/>
      <c r="M186" s="47"/>
      <c r="N186" s="47"/>
      <c r="O186" s="47"/>
      <c r="P186" s="47"/>
    </row>
    <row r="187" spans="1:16" ht="12.75">
      <c r="A187" s="46" t="s">
        <v>98</v>
      </c>
      <c r="B187" s="46"/>
      <c r="C187" s="46"/>
      <c r="D187" s="47"/>
      <c r="E187" s="47"/>
      <c r="F187" s="47"/>
      <c r="G187" s="47"/>
      <c r="H187" s="47"/>
      <c r="I187" s="47"/>
      <c r="J187" s="47"/>
      <c r="L187" s="47"/>
      <c r="M187" s="47"/>
      <c r="N187" s="47"/>
      <c r="O187" s="47"/>
      <c r="P187" s="47"/>
    </row>
    <row r="188" spans="1:16" ht="12.75">
      <c r="A188" s="46" t="s">
        <v>93</v>
      </c>
      <c r="B188" s="46"/>
      <c r="C188" s="46"/>
      <c r="D188" s="47"/>
      <c r="E188" s="47"/>
      <c r="F188" s="47"/>
      <c r="G188" s="47"/>
      <c r="H188" s="47"/>
      <c r="I188" s="47"/>
      <c r="J188" s="47"/>
      <c r="L188" s="47"/>
      <c r="M188" s="47"/>
      <c r="N188" s="47"/>
      <c r="O188" s="47"/>
      <c r="P188" s="47"/>
    </row>
    <row r="189" spans="1:16" ht="12.75">
      <c r="A189" s="46" t="s">
        <v>143</v>
      </c>
      <c r="B189" s="48"/>
      <c r="C189" s="49"/>
      <c r="D189" s="50"/>
      <c r="E189" s="50"/>
      <c r="F189" s="47"/>
      <c r="G189" s="47"/>
      <c r="H189" s="51"/>
      <c r="I189" s="47"/>
      <c r="J189" s="47"/>
      <c r="L189" s="47"/>
      <c r="M189" s="47"/>
      <c r="N189" s="47"/>
      <c r="O189" s="47"/>
      <c r="P189" s="47"/>
    </row>
    <row r="190" spans="1:16" ht="12.75">
      <c r="A190" s="46" t="s">
        <v>73</v>
      </c>
      <c r="B190" s="48"/>
      <c r="C190" s="49"/>
      <c r="D190" s="50"/>
      <c r="E190" s="50"/>
      <c r="F190" s="47"/>
      <c r="G190" s="47"/>
      <c r="H190" s="51"/>
      <c r="I190" s="47"/>
      <c r="J190" s="47"/>
      <c r="L190" s="47"/>
      <c r="M190" s="47"/>
      <c r="N190" s="47"/>
      <c r="O190" s="47"/>
      <c r="P190" s="47"/>
    </row>
    <row r="191" spans="1:16" ht="12.75">
      <c r="A191" s="46" t="s">
        <v>94</v>
      </c>
      <c r="B191" s="48"/>
      <c r="C191" s="49"/>
      <c r="D191" s="50"/>
      <c r="E191" s="50"/>
      <c r="F191" s="47"/>
      <c r="G191" s="47"/>
      <c r="H191" s="51"/>
      <c r="I191" s="47"/>
      <c r="J191" s="47"/>
      <c r="L191" s="47"/>
      <c r="M191" s="47"/>
      <c r="N191" s="47"/>
      <c r="O191" s="47"/>
      <c r="P191" s="47"/>
    </row>
    <row r="192" spans="1:16" ht="12.75">
      <c r="A192" s="46" t="s">
        <v>95</v>
      </c>
      <c r="B192" s="48"/>
      <c r="C192" s="49"/>
      <c r="D192" s="50"/>
      <c r="E192" s="50"/>
      <c r="F192" s="47"/>
      <c r="G192" s="47"/>
      <c r="H192" s="51"/>
      <c r="I192" s="47"/>
      <c r="J192" s="47"/>
      <c r="L192" s="47"/>
      <c r="M192" s="47"/>
      <c r="N192" s="47"/>
      <c r="O192" s="47"/>
      <c r="P192" s="47"/>
    </row>
    <row r="193" spans="1:16" ht="12.75">
      <c r="A193" t="s">
        <v>146</v>
      </c>
      <c r="B193" s="46"/>
      <c r="C193" s="46"/>
      <c r="D193" s="47"/>
      <c r="E193" s="47"/>
      <c r="F193" s="47"/>
      <c r="G193" s="47"/>
      <c r="H193" s="47"/>
      <c r="I193" s="47"/>
      <c r="J193" s="47"/>
      <c r="L193" s="47"/>
      <c r="M193" s="47"/>
      <c r="N193" s="47"/>
      <c r="O193" s="47"/>
      <c r="P193" s="47"/>
    </row>
    <row r="194" spans="1:16" ht="12.75">
      <c r="A194" s="46" t="s">
        <v>92</v>
      </c>
      <c r="B194" s="46"/>
      <c r="C194" s="46"/>
      <c r="D194" s="47"/>
      <c r="E194" s="47"/>
      <c r="F194" s="47"/>
      <c r="G194" s="47"/>
      <c r="H194" s="47"/>
      <c r="I194" s="47"/>
      <c r="J194" s="47"/>
      <c r="L194" s="47"/>
      <c r="M194" s="47"/>
      <c r="N194" s="47"/>
      <c r="O194" s="47"/>
      <c r="P194" s="47"/>
    </row>
    <row r="195" spans="1:16" ht="12.75">
      <c r="A195" t="s">
        <v>136</v>
      </c>
      <c r="B195" s="46"/>
      <c r="C195" s="46"/>
      <c r="D195" s="47"/>
      <c r="E195" s="47"/>
      <c r="F195" s="47"/>
      <c r="G195" s="47"/>
      <c r="H195" s="47"/>
      <c r="I195" s="47"/>
      <c r="J195" s="47"/>
      <c r="L195" s="47"/>
      <c r="M195" s="47"/>
      <c r="N195" s="47"/>
      <c r="O195" s="47"/>
      <c r="P195" s="47"/>
    </row>
    <row r="196" spans="1:16" ht="12.75">
      <c r="A196" s="46" t="s">
        <v>30</v>
      </c>
      <c r="B196" s="46"/>
      <c r="C196" s="46"/>
      <c r="D196" s="47"/>
      <c r="E196" s="47"/>
      <c r="F196" s="47"/>
      <c r="G196" s="47"/>
      <c r="H196" s="47"/>
      <c r="I196" s="47"/>
      <c r="J196" s="47"/>
      <c r="L196" s="47"/>
      <c r="M196" s="47"/>
      <c r="N196" s="47"/>
      <c r="O196" s="47"/>
      <c r="P196" s="47"/>
    </row>
    <row r="197" spans="1:21" ht="12.75">
      <c r="A197" s="46" t="s">
        <v>36</v>
      </c>
      <c r="B197" t="s">
        <v>147</v>
      </c>
      <c r="C197" s="46"/>
      <c r="D197" s="52" t="s">
        <v>37</v>
      </c>
      <c r="E197" s="47"/>
      <c r="F197" s="53" t="s">
        <v>37</v>
      </c>
      <c r="G197" s="54" t="s">
        <v>38</v>
      </c>
      <c r="H197" s="55"/>
      <c r="I197" s="47"/>
      <c r="J197" s="53" t="s">
        <v>37</v>
      </c>
      <c r="K197" s="116" t="s">
        <v>38</v>
      </c>
      <c r="L197" s="53"/>
      <c r="M197" s="54"/>
      <c r="N197" s="55"/>
      <c r="O197" s="47"/>
      <c r="P197" s="52"/>
      <c r="R197" s="106" t="s">
        <v>72</v>
      </c>
      <c r="S197" s="29"/>
      <c r="U197" s="29"/>
    </row>
    <row r="198" spans="1:21" ht="12.75">
      <c r="A198" s="46" t="s">
        <v>39</v>
      </c>
      <c r="B198" s="46"/>
      <c r="C198" s="46"/>
      <c r="D198" s="52" t="s">
        <v>40</v>
      </c>
      <c r="E198" s="47"/>
      <c r="F198" s="53" t="s">
        <v>41</v>
      </c>
      <c r="G198" s="54" t="s">
        <v>41</v>
      </c>
      <c r="H198" s="55"/>
      <c r="I198" s="47"/>
      <c r="J198" s="53" t="s">
        <v>41</v>
      </c>
      <c r="K198" s="116" t="s">
        <v>41</v>
      </c>
      <c r="L198" s="53"/>
      <c r="M198" s="54"/>
      <c r="N198" s="55"/>
      <c r="O198" s="47"/>
      <c r="P198" s="52"/>
      <c r="R198" s="107" t="s">
        <v>40</v>
      </c>
      <c r="S198" s="29"/>
      <c r="U198" s="29"/>
    </row>
    <row r="199" spans="1:21" ht="12.75">
      <c r="A199" s="46" t="s">
        <v>80</v>
      </c>
      <c r="B199" s="46"/>
      <c r="C199" s="46"/>
      <c r="D199" s="52"/>
      <c r="E199" s="47"/>
      <c r="F199" s="53" t="s">
        <v>78</v>
      </c>
      <c r="G199" s="54" t="s">
        <v>78</v>
      </c>
      <c r="H199" s="55"/>
      <c r="I199" s="47"/>
      <c r="J199" s="53" t="s">
        <v>79</v>
      </c>
      <c r="K199" s="116" t="s">
        <v>79</v>
      </c>
      <c r="L199" s="53"/>
      <c r="M199" s="54"/>
      <c r="N199" s="55"/>
      <c r="O199" s="47"/>
      <c r="P199" s="52"/>
      <c r="S199" s="29"/>
      <c r="U199" s="29"/>
    </row>
    <row r="200" spans="1:21" s="70" customFormat="1" ht="12.75">
      <c r="A200" s="56" t="s">
        <v>137</v>
      </c>
      <c r="B200" s="79" t="s">
        <v>206</v>
      </c>
      <c r="C200" s="56" t="s">
        <v>84</v>
      </c>
      <c r="D200" s="57">
        <v>689970</v>
      </c>
      <c r="E200" s="58"/>
      <c r="F200" s="59">
        <v>229966.033</v>
      </c>
      <c r="G200" s="60">
        <v>-195199.09</v>
      </c>
      <c r="H200" s="36">
        <f>G200-F200</f>
        <v>-425165.123</v>
      </c>
      <c r="I200" s="58"/>
      <c r="J200" s="59">
        <v>0</v>
      </c>
      <c r="K200" s="117">
        <v>0</v>
      </c>
      <c r="L200" s="59">
        <f>-J200</f>
        <v>0</v>
      </c>
      <c r="M200" s="60">
        <f>-K200</f>
        <v>0</v>
      </c>
      <c r="N200" s="61">
        <f>L200-M200</f>
        <v>0</v>
      </c>
      <c r="O200" s="58"/>
      <c r="P200" s="57">
        <f>H200+N200</f>
        <v>-425165.123</v>
      </c>
      <c r="Q200" s="38"/>
      <c r="R200" s="108">
        <v>0</v>
      </c>
      <c r="S200" s="30">
        <f>D200+R200</f>
        <v>689970</v>
      </c>
      <c r="T200" s="24"/>
      <c r="U200" s="30">
        <f>S200-D200</f>
        <v>0</v>
      </c>
    </row>
    <row r="201" spans="1:16" ht="12.75">
      <c r="A201" t="s">
        <v>135</v>
      </c>
      <c r="B201" s="46"/>
      <c r="C201" s="46"/>
      <c r="D201" s="47"/>
      <c r="E201" s="47"/>
      <c r="F201" s="47"/>
      <c r="G201" s="47"/>
      <c r="H201" s="47"/>
      <c r="I201" s="47"/>
      <c r="J201" s="47"/>
      <c r="L201" s="47"/>
      <c r="M201" s="47"/>
      <c r="N201" s="47"/>
      <c r="O201" s="47"/>
      <c r="P201" s="47"/>
    </row>
    <row r="202" spans="1:16" ht="12.75">
      <c r="A202" s="46" t="s">
        <v>129</v>
      </c>
      <c r="B202" s="46"/>
      <c r="C202" s="46"/>
      <c r="D202" s="47"/>
      <c r="E202" s="47"/>
      <c r="F202" s="47"/>
      <c r="G202" s="47"/>
      <c r="H202" s="47"/>
      <c r="I202" s="47"/>
      <c r="J202" s="47"/>
      <c r="L202" s="47"/>
      <c r="M202" s="47"/>
      <c r="N202" s="47"/>
      <c r="O202" s="47"/>
      <c r="P202" s="47"/>
    </row>
    <row r="203" spans="1:16" ht="12.75">
      <c r="A203" s="46" t="s">
        <v>89</v>
      </c>
      <c r="B203" s="46"/>
      <c r="C203" s="46"/>
      <c r="D203" s="47"/>
      <c r="E203" s="47"/>
      <c r="F203" s="47"/>
      <c r="G203" s="47"/>
      <c r="H203" s="47"/>
      <c r="I203" s="47"/>
      <c r="J203" s="47"/>
      <c r="L203" s="47"/>
      <c r="M203" s="47"/>
      <c r="N203" s="47"/>
      <c r="O203" s="47"/>
      <c r="P203" s="47"/>
    </row>
    <row r="204" spans="1:16" ht="12.75">
      <c r="A204" s="46" t="s">
        <v>103</v>
      </c>
      <c r="B204" s="46"/>
      <c r="C204" s="46"/>
      <c r="D204" s="47"/>
      <c r="E204" s="47"/>
      <c r="F204" s="47"/>
      <c r="G204" s="47"/>
      <c r="H204" s="47"/>
      <c r="I204" s="47"/>
      <c r="J204" s="47"/>
      <c r="L204" s="47"/>
      <c r="M204" s="47"/>
      <c r="N204" s="47"/>
      <c r="O204" s="47"/>
      <c r="P204" s="47"/>
    </row>
    <row r="205" spans="1:16" ht="12.75">
      <c r="A205" s="46" t="s">
        <v>104</v>
      </c>
      <c r="B205" s="46"/>
      <c r="C205" s="46"/>
      <c r="D205" s="47"/>
      <c r="E205" s="47"/>
      <c r="F205" s="47"/>
      <c r="G205" s="47"/>
      <c r="H205" s="47"/>
      <c r="I205" s="47"/>
      <c r="J205" s="47"/>
      <c r="L205" s="47"/>
      <c r="M205" s="47"/>
      <c r="N205" s="47"/>
      <c r="O205" s="47"/>
      <c r="P205" s="47"/>
    </row>
    <row r="206" spans="1:16" ht="12.75">
      <c r="A206" t="s">
        <v>145</v>
      </c>
      <c r="B206" s="46"/>
      <c r="C206" s="46"/>
      <c r="D206" s="47"/>
      <c r="E206" s="47"/>
      <c r="F206" s="47"/>
      <c r="G206" s="47"/>
      <c r="H206" s="47"/>
      <c r="I206" s="47"/>
      <c r="J206" s="47"/>
      <c r="L206" s="47"/>
      <c r="M206" s="47"/>
      <c r="N206" s="47"/>
      <c r="O206" s="47"/>
      <c r="P206" s="47"/>
    </row>
    <row r="207" spans="1:16" ht="12.75">
      <c r="A207" s="46" t="s">
        <v>101</v>
      </c>
      <c r="B207" s="46"/>
      <c r="C207" s="46"/>
      <c r="D207" s="47"/>
      <c r="E207" s="47"/>
      <c r="F207" s="47"/>
      <c r="G207" s="47"/>
      <c r="H207" s="47"/>
      <c r="I207" s="47"/>
      <c r="J207" s="47"/>
      <c r="L207" s="47"/>
      <c r="M207" s="47"/>
      <c r="N207" s="47"/>
      <c r="O207" s="47"/>
      <c r="P207" s="47"/>
    </row>
    <row r="208" spans="1:16" ht="12.75">
      <c r="A208" s="46" t="s">
        <v>90</v>
      </c>
      <c r="B208" s="46"/>
      <c r="C208" s="46"/>
      <c r="D208" s="47"/>
      <c r="E208" s="47"/>
      <c r="F208" s="47"/>
      <c r="G208" s="47"/>
      <c r="H208" s="47"/>
      <c r="I208" s="47"/>
      <c r="J208" s="47"/>
      <c r="L208" s="47"/>
      <c r="M208" s="47"/>
      <c r="N208" s="47"/>
      <c r="O208" s="47"/>
      <c r="P208" s="47"/>
    </row>
    <row r="209" spans="1:16" ht="12.75">
      <c r="A209" s="46" t="s">
        <v>118</v>
      </c>
      <c r="B209" s="46"/>
      <c r="C209" s="46"/>
      <c r="G209" s="47"/>
      <c r="H209" s="47"/>
      <c r="I209" s="47"/>
      <c r="J209" s="47"/>
      <c r="L209" s="47"/>
      <c r="M209" s="47"/>
      <c r="N209" s="47"/>
      <c r="O209" s="47"/>
      <c r="P209" s="47"/>
    </row>
    <row r="210" spans="1:16" ht="12.75">
      <c r="A210" s="46" t="s">
        <v>97</v>
      </c>
      <c r="B210" s="46"/>
      <c r="C210" s="46"/>
      <c r="D210" s="45" t="s">
        <v>123</v>
      </c>
      <c r="E210" s="45"/>
      <c r="F210" s="45"/>
      <c r="G210" s="47"/>
      <c r="H210" s="47"/>
      <c r="I210" s="47"/>
      <c r="J210" s="47"/>
      <c r="L210" s="47"/>
      <c r="M210" s="47"/>
      <c r="N210" s="47"/>
      <c r="O210" s="47"/>
      <c r="P210" s="47"/>
    </row>
    <row r="211" spans="1:16" ht="12.75">
      <c r="A211" s="46" t="s">
        <v>98</v>
      </c>
      <c r="B211" s="46"/>
      <c r="C211" s="46"/>
      <c r="D211" s="47"/>
      <c r="E211" s="47"/>
      <c r="F211" s="47"/>
      <c r="G211" s="47"/>
      <c r="H211" s="47"/>
      <c r="I211" s="47"/>
      <c r="J211" s="47"/>
      <c r="L211" s="47"/>
      <c r="M211" s="47"/>
      <c r="N211" s="47"/>
      <c r="O211" s="47"/>
      <c r="P211" s="47"/>
    </row>
    <row r="212" spans="1:16" ht="12.75">
      <c r="A212" s="46" t="s">
        <v>93</v>
      </c>
      <c r="B212" s="46"/>
      <c r="C212" s="46"/>
      <c r="D212" s="47"/>
      <c r="E212" s="47"/>
      <c r="F212" s="47"/>
      <c r="G212" s="47"/>
      <c r="H212" s="47"/>
      <c r="I212" s="47"/>
      <c r="J212" s="47"/>
      <c r="L212" s="47"/>
      <c r="M212" s="47"/>
      <c r="N212" s="47"/>
      <c r="O212" s="47"/>
      <c r="P212" s="47"/>
    </row>
    <row r="213" spans="1:16" ht="12.75">
      <c r="A213" s="46" t="s">
        <v>125</v>
      </c>
      <c r="B213" s="48"/>
      <c r="C213" s="49"/>
      <c r="D213" s="50"/>
      <c r="E213" s="50"/>
      <c r="F213" s="47"/>
      <c r="G213" s="47"/>
      <c r="H213" s="51"/>
      <c r="I213" s="47"/>
      <c r="J213" s="47"/>
      <c r="L213" s="47"/>
      <c r="M213" s="47"/>
      <c r="N213" s="47"/>
      <c r="O213" s="47"/>
      <c r="P213" s="47"/>
    </row>
    <row r="214" spans="1:16" ht="12.75">
      <c r="A214" s="46" t="s">
        <v>73</v>
      </c>
      <c r="B214" s="48"/>
      <c r="C214" s="49"/>
      <c r="D214" s="50"/>
      <c r="E214" s="50"/>
      <c r="F214" s="47"/>
      <c r="G214" s="47"/>
      <c r="H214" s="51"/>
      <c r="I214" s="47"/>
      <c r="J214" s="47"/>
      <c r="L214" s="47"/>
      <c r="M214" s="47"/>
      <c r="N214" s="47"/>
      <c r="O214" s="47"/>
      <c r="P214" s="47"/>
    </row>
    <row r="215" spans="1:16" ht="12.75">
      <c r="A215" s="46" t="s">
        <v>94</v>
      </c>
      <c r="B215" s="48"/>
      <c r="C215" s="49"/>
      <c r="D215" s="50"/>
      <c r="E215" s="50"/>
      <c r="F215" s="47"/>
      <c r="G215" s="47"/>
      <c r="H215" s="51"/>
      <c r="I215" s="47"/>
      <c r="J215" s="47"/>
      <c r="L215" s="47"/>
      <c r="M215" s="47"/>
      <c r="N215" s="47"/>
      <c r="O215" s="47"/>
      <c r="P215" s="47"/>
    </row>
    <row r="216" spans="1:16" ht="12.75">
      <c r="A216" s="46" t="s">
        <v>122</v>
      </c>
      <c r="B216" s="48"/>
      <c r="C216" s="49"/>
      <c r="D216" s="50"/>
      <c r="E216" s="50"/>
      <c r="F216" s="47"/>
      <c r="G216" s="47"/>
      <c r="H216" s="51"/>
      <c r="I216" s="47"/>
      <c r="J216" s="47"/>
      <c r="L216" s="47"/>
      <c r="M216" s="47"/>
      <c r="N216" s="47"/>
      <c r="O216" s="47"/>
      <c r="P216" s="47"/>
    </row>
    <row r="217" spans="1:16" ht="12.75">
      <c r="A217" t="s">
        <v>146</v>
      </c>
      <c r="B217" s="46"/>
      <c r="C217" s="46"/>
      <c r="D217" s="47"/>
      <c r="E217" s="47"/>
      <c r="F217" s="47"/>
      <c r="G217" s="47"/>
      <c r="H217" s="47"/>
      <c r="I217" s="47"/>
      <c r="J217" s="47"/>
      <c r="L217" s="47"/>
      <c r="M217" s="47"/>
      <c r="N217" s="47"/>
      <c r="O217" s="47"/>
      <c r="P217" s="47"/>
    </row>
    <row r="218" spans="1:16" ht="12.75">
      <c r="A218" s="46" t="s">
        <v>92</v>
      </c>
      <c r="B218" s="46"/>
      <c r="C218" s="46"/>
      <c r="D218" s="47"/>
      <c r="E218" s="47"/>
      <c r="F218" s="47"/>
      <c r="G218" s="47"/>
      <c r="H218" s="47"/>
      <c r="I218" s="47"/>
      <c r="J218" s="47"/>
      <c r="L218" s="47"/>
      <c r="M218" s="47"/>
      <c r="N218" s="47"/>
      <c r="O218" s="47"/>
      <c r="P218" s="47"/>
    </row>
    <row r="219" spans="1:16" ht="12.75">
      <c r="A219" t="s">
        <v>136</v>
      </c>
      <c r="B219" s="46"/>
      <c r="C219" s="46"/>
      <c r="D219" s="47"/>
      <c r="E219" s="47"/>
      <c r="F219" s="47"/>
      <c r="G219" s="47"/>
      <c r="H219" s="47"/>
      <c r="I219" s="47"/>
      <c r="J219" s="47"/>
      <c r="L219" s="47"/>
      <c r="M219" s="47"/>
      <c r="N219" s="47"/>
      <c r="O219" s="47"/>
      <c r="P219" s="47"/>
    </row>
    <row r="220" spans="1:16" ht="12.75">
      <c r="A220" s="46" t="s">
        <v>30</v>
      </c>
      <c r="B220" s="46"/>
      <c r="C220" s="46"/>
      <c r="D220" s="47"/>
      <c r="E220" s="47"/>
      <c r="F220" s="47"/>
      <c r="G220" s="47"/>
      <c r="H220" s="47"/>
      <c r="I220" s="47"/>
      <c r="J220" s="47"/>
      <c r="L220" s="47"/>
      <c r="M220" s="47"/>
      <c r="N220" s="47"/>
      <c r="O220" s="47"/>
      <c r="P220" s="47"/>
    </row>
    <row r="221" spans="1:21" ht="12.75">
      <c r="A221" s="46" t="s">
        <v>36</v>
      </c>
      <c r="B221" t="s">
        <v>147</v>
      </c>
      <c r="C221" s="46"/>
      <c r="D221" s="52" t="s">
        <v>37</v>
      </c>
      <c r="E221" s="47"/>
      <c r="F221" s="53" t="s">
        <v>37</v>
      </c>
      <c r="G221" s="54" t="s">
        <v>38</v>
      </c>
      <c r="H221" s="55"/>
      <c r="I221" s="47"/>
      <c r="J221" s="53" t="s">
        <v>37</v>
      </c>
      <c r="K221" s="116" t="s">
        <v>38</v>
      </c>
      <c r="L221" s="53"/>
      <c r="M221" s="54"/>
      <c r="N221" s="55"/>
      <c r="O221" s="47"/>
      <c r="P221" s="52"/>
      <c r="R221" s="106" t="s">
        <v>72</v>
      </c>
      <c r="S221" s="29"/>
      <c r="U221" s="29"/>
    </row>
    <row r="222" spans="1:21" ht="12.75">
      <c r="A222" s="46" t="s">
        <v>39</v>
      </c>
      <c r="B222" s="46"/>
      <c r="C222" s="46"/>
      <c r="D222" s="52" t="s">
        <v>40</v>
      </c>
      <c r="E222" s="47"/>
      <c r="F222" s="53" t="s">
        <v>41</v>
      </c>
      <c r="G222" s="54" t="s">
        <v>41</v>
      </c>
      <c r="H222" s="55"/>
      <c r="I222" s="47"/>
      <c r="J222" s="53" t="s">
        <v>41</v>
      </c>
      <c r="K222" s="116" t="s">
        <v>41</v>
      </c>
      <c r="L222" s="53"/>
      <c r="M222" s="54"/>
      <c r="N222" s="55"/>
      <c r="O222" s="47"/>
      <c r="P222" s="52"/>
      <c r="R222" s="107" t="s">
        <v>40</v>
      </c>
      <c r="S222" s="29"/>
      <c r="U222" s="29"/>
    </row>
    <row r="223" spans="1:21" ht="12.75">
      <c r="A223" s="46" t="s">
        <v>80</v>
      </c>
      <c r="B223" s="46"/>
      <c r="C223" s="46"/>
      <c r="D223" s="52"/>
      <c r="E223" s="47"/>
      <c r="F223" s="53" t="s">
        <v>78</v>
      </c>
      <c r="G223" s="54" t="s">
        <v>78</v>
      </c>
      <c r="H223" s="55"/>
      <c r="I223" s="47"/>
      <c r="J223" s="53" t="s">
        <v>79</v>
      </c>
      <c r="K223" s="116" t="s">
        <v>79</v>
      </c>
      <c r="L223" s="53"/>
      <c r="M223" s="54"/>
      <c r="N223" s="55"/>
      <c r="O223" s="47"/>
      <c r="P223" s="52"/>
      <c r="S223" s="29"/>
      <c r="U223" s="29"/>
    </row>
    <row r="224" spans="1:21" s="70" customFormat="1" ht="12.75">
      <c r="A224" s="56" t="s">
        <v>137</v>
      </c>
      <c r="B224" s="79" t="s">
        <v>208</v>
      </c>
      <c r="C224" s="56" t="s">
        <v>123</v>
      </c>
      <c r="D224" s="57">
        <v>-619718</v>
      </c>
      <c r="E224" s="58"/>
      <c r="F224" s="59">
        <v>0</v>
      </c>
      <c r="G224" s="60">
        <v>0</v>
      </c>
      <c r="H224" s="36">
        <f>G224-F224</f>
        <v>0</v>
      </c>
      <c r="I224" s="58"/>
      <c r="J224" s="59">
        <v>-309859</v>
      </c>
      <c r="K224" s="117">
        <v>-309859</v>
      </c>
      <c r="L224" s="59">
        <f>-J224</f>
        <v>309859</v>
      </c>
      <c r="M224" s="60">
        <f>-K224</f>
        <v>309859</v>
      </c>
      <c r="N224" s="61">
        <f>L224-M224</f>
        <v>0</v>
      </c>
      <c r="O224" s="58"/>
      <c r="P224" s="57">
        <f>H224+N224</f>
        <v>0</v>
      </c>
      <c r="Q224" s="38"/>
      <c r="R224" s="108">
        <v>0</v>
      </c>
      <c r="S224" s="30">
        <f>D224+R224</f>
        <v>-619718</v>
      </c>
      <c r="T224" s="24"/>
      <c r="U224" s="30">
        <f>S224-D224</f>
        <v>0</v>
      </c>
    </row>
    <row r="225" spans="1:16" ht="12.75">
      <c r="A225" t="s">
        <v>135</v>
      </c>
      <c r="B225" s="46"/>
      <c r="C225" s="46"/>
      <c r="D225" s="47"/>
      <c r="E225" s="47"/>
      <c r="F225" s="47"/>
      <c r="G225" s="47"/>
      <c r="H225" s="47"/>
      <c r="I225" s="47"/>
      <c r="J225" s="47"/>
      <c r="L225" s="47"/>
      <c r="M225" s="47"/>
      <c r="N225" s="47"/>
      <c r="O225" s="47"/>
      <c r="P225" s="47"/>
    </row>
    <row r="226" spans="1:16" ht="12.75">
      <c r="A226" s="46" t="s">
        <v>129</v>
      </c>
      <c r="B226" s="46"/>
      <c r="C226" s="46"/>
      <c r="D226" s="47"/>
      <c r="E226" s="47"/>
      <c r="F226" s="47"/>
      <c r="G226" s="47"/>
      <c r="H226" s="47"/>
      <c r="I226" s="47"/>
      <c r="J226" s="47"/>
      <c r="L226" s="47"/>
      <c r="M226" s="47"/>
      <c r="N226" s="47"/>
      <c r="O226" s="47"/>
      <c r="P226" s="47"/>
    </row>
    <row r="227" spans="1:16" ht="12.75">
      <c r="A227" s="46" t="s">
        <v>89</v>
      </c>
      <c r="B227" s="46"/>
      <c r="C227" s="46"/>
      <c r="D227" s="47"/>
      <c r="E227" s="47"/>
      <c r="F227" s="47"/>
      <c r="G227" s="47"/>
      <c r="H227" s="47"/>
      <c r="I227" s="47"/>
      <c r="J227" s="47"/>
      <c r="L227" s="47"/>
      <c r="M227" s="47"/>
      <c r="N227" s="47"/>
      <c r="O227" s="47"/>
      <c r="P227" s="47"/>
    </row>
    <row r="228" spans="1:16" ht="12.75">
      <c r="A228" s="46" t="s">
        <v>103</v>
      </c>
      <c r="B228" s="46"/>
      <c r="C228" s="46"/>
      <c r="D228" s="47"/>
      <c r="E228" s="47"/>
      <c r="F228" s="47"/>
      <c r="G228" s="47"/>
      <c r="H228" s="47"/>
      <c r="I228" s="47"/>
      <c r="J228" s="47"/>
      <c r="L228" s="47"/>
      <c r="M228" s="47"/>
      <c r="N228" s="47"/>
      <c r="O228" s="47"/>
      <c r="P228" s="47"/>
    </row>
    <row r="229" spans="1:16" ht="12.75">
      <c r="A229" s="46" t="s">
        <v>104</v>
      </c>
      <c r="B229" s="46"/>
      <c r="C229" s="46"/>
      <c r="D229" s="47"/>
      <c r="E229" s="47"/>
      <c r="F229" s="47"/>
      <c r="G229" s="47"/>
      <c r="H229" s="47"/>
      <c r="I229" s="47"/>
      <c r="J229" s="47"/>
      <c r="L229" s="47"/>
      <c r="M229" s="47"/>
      <c r="N229" s="47"/>
      <c r="O229" s="47"/>
      <c r="P229" s="47"/>
    </row>
    <row r="230" spans="1:16" ht="12.75">
      <c r="A230" t="s">
        <v>145</v>
      </c>
      <c r="B230" s="46"/>
      <c r="C230" s="46"/>
      <c r="D230" s="47"/>
      <c r="E230" s="47"/>
      <c r="F230" s="47"/>
      <c r="G230" s="47"/>
      <c r="H230" s="47"/>
      <c r="I230" s="47"/>
      <c r="J230" s="47"/>
      <c r="L230" s="47"/>
      <c r="M230" s="47"/>
      <c r="N230" s="47"/>
      <c r="O230" s="47"/>
      <c r="P230" s="47"/>
    </row>
    <row r="231" spans="1:16" ht="12.75">
      <c r="A231" s="46" t="s">
        <v>101</v>
      </c>
      <c r="B231" s="46"/>
      <c r="C231" s="46"/>
      <c r="D231" s="47"/>
      <c r="E231" s="47"/>
      <c r="F231" s="47"/>
      <c r="G231" s="47"/>
      <c r="H231" s="47"/>
      <c r="I231" s="47"/>
      <c r="J231" s="47"/>
      <c r="L231" s="47"/>
      <c r="M231" s="47"/>
      <c r="N231" s="47"/>
      <c r="O231" s="47"/>
      <c r="P231" s="47"/>
    </row>
    <row r="232" spans="1:16" ht="12.75">
      <c r="A232" s="46" t="s">
        <v>90</v>
      </c>
      <c r="B232" s="46"/>
      <c r="C232" s="46"/>
      <c r="D232" s="47"/>
      <c r="E232" s="47"/>
      <c r="F232" s="47"/>
      <c r="G232" s="47"/>
      <c r="H232" s="47"/>
      <c r="I232" s="47"/>
      <c r="J232" s="47"/>
      <c r="L232" s="47"/>
      <c r="M232" s="47"/>
      <c r="N232" s="47"/>
      <c r="O232" s="47"/>
      <c r="P232" s="47"/>
    </row>
    <row r="233" spans="1:16" ht="12.75">
      <c r="A233" s="46" t="s">
        <v>97</v>
      </c>
      <c r="B233" s="46"/>
      <c r="C233" s="46"/>
      <c r="D233" s="45" t="s">
        <v>124</v>
      </c>
      <c r="E233" s="45"/>
      <c r="F233" s="45"/>
      <c r="G233" s="47"/>
      <c r="H233" s="47"/>
      <c r="I233" s="47"/>
      <c r="J233" s="47"/>
      <c r="L233" s="47"/>
      <c r="M233" s="47"/>
      <c r="N233" s="47"/>
      <c r="O233" s="47"/>
      <c r="P233" s="47"/>
    </row>
    <row r="234" spans="1:16" ht="12.75">
      <c r="A234" s="46" t="s">
        <v>98</v>
      </c>
      <c r="B234" s="46"/>
      <c r="C234" s="46"/>
      <c r="D234" s="47"/>
      <c r="E234" s="47"/>
      <c r="F234" s="47"/>
      <c r="G234" s="47"/>
      <c r="H234" s="47"/>
      <c r="I234" s="47"/>
      <c r="J234" s="47"/>
      <c r="L234" s="47"/>
      <c r="M234" s="47"/>
      <c r="N234" s="47"/>
      <c r="O234" s="47"/>
      <c r="P234" s="47"/>
    </row>
    <row r="235" spans="1:16" ht="12.75">
      <c r="A235" s="46" t="s">
        <v>93</v>
      </c>
      <c r="B235" s="46"/>
      <c r="C235" s="46"/>
      <c r="D235" s="47"/>
      <c r="E235" s="47"/>
      <c r="F235" s="47"/>
      <c r="G235" s="47"/>
      <c r="H235" s="47"/>
      <c r="I235" s="47"/>
      <c r="J235" s="47"/>
      <c r="L235" s="47"/>
      <c r="M235" s="47"/>
      <c r="N235" s="47"/>
      <c r="O235" s="47"/>
      <c r="P235" s="47"/>
    </row>
    <row r="236" spans="1:16" ht="12.75">
      <c r="A236" s="46" t="s">
        <v>126</v>
      </c>
      <c r="B236" s="48"/>
      <c r="C236" s="49"/>
      <c r="D236" s="50"/>
      <c r="E236" s="50"/>
      <c r="F236" s="47"/>
      <c r="G236" s="47"/>
      <c r="H236" s="51"/>
      <c r="I236" s="47"/>
      <c r="J236" s="47"/>
      <c r="L236" s="47"/>
      <c r="M236" s="47"/>
      <c r="N236" s="47"/>
      <c r="O236" s="47"/>
      <c r="P236" s="47"/>
    </row>
    <row r="237" spans="1:16" ht="12.75">
      <c r="A237" s="46" t="s">
        <v>73</v>
      </c>
      <c r="B237" s="48"/>
      <c r="C237" s="49"/>
      <c r="D237" s="50"/>
      <c r="E237" s="50"/>
      <c r="F237" s="47"/>
      <c r="G237" s="47"/>
      <c r="H237" s="51"/>
      <c r="I237" s="47"/>
      <c r="J237" s="47"/>
      <c r="L237" s="47"/>
      <c r="M237" s="47"/>
      <c r="N237" s="47"/>
      <c r="O237" s="47"/>
      <c r="P237" s="47"/>
    </row>
    <row r="238" spans="1:16" ht="12.75">
      <c r="A238" s="46" t="s">
        <v>94</v>
      </c>
      <c r="B238" s="48"/>
      <c r="C238" s="49"/>
      <c r="D238" s="50"/>
      <c r="E238" s="50"/>
      <c r="F238" s="47"/>
      <c r="G238" s="47"/>
      <c r="H238" s="51"/>
      <c r="I238" s="47"/>
      <c r="J238" s="47"/>
      <c r="L238" s="47"/>
      <c r="M238" s="47"/>
      <c r="N238" s="47"/>
      <c r="O238" s="47"/>
      <c r="P238" s="47"/>
    </row>
    <row r="239" spans="1:16" ht="12.75">
      <c r="A239" s="46" t="s">
        <v>122</v>
      </c>
      <c r="B239" s="48"/>
      <c r="C239" s="49"/>
      <c r="D239" s="50"/>
      <c r="E239" s="50"/>
      <c r="F239" s="47"/>
      <c r="G239" s="47"/>
      <c r="H239" s="51"/>
      <c r="I239" s="47"/>
      <c r="J239" s="47"/>
      <c r="L239" s="47"/>
      <c r="M239" s="47"/>
      <c r="N239" s="47"/>
      <c r="O239" s="47"/>
      <c r="P239" s="47"/>
    </row>
    <row r="240" spans="1:16" ht="12.75">
      <c r="A240" t="s">
        <v>146</v>
      </c>
      <c r="B240" s="46"/>
      <c r="C240" s="46"/>
      <c r="D240" s="47"/>
      <c r="E240" s="47"/>
      <c r="F240" s="47"/>
      <c r="G240" s="47"/>
      <c r="H240" s="47"/>
      <c r="I240" s="47"/>
      <c r="J240" s="47"/>
      <c r="L240" s="47"/>
      <c r="M240" s="47"/>
      <c r="N240" s="47"/>
      <c r="O240" s="47"/>
      <c r="P240" s="47"/>
    </row>
    <row r="241" spans="1:16" ht="12.75">
      <c r="A241" s="46" t="s">
        <v>92</v>
      </c>
      <c r="B241" s="46"/>
      <c r="C241" s="46"/>
      <c r="D241" s="47"/>
      <c r="E241" s="47"/>
      <c r="F241" s="47"/>
      <c r="G241" s="47"/>
      <c r="H241" s="47"/>
      <c r="I241" s="47"/>
      <c r="J241" s="47"/>
      <c r="L241" s="47"/>
      <c r="M241" s="47"/>
      <c r="N241" s="47"/>
      <c r="O241" s="47"/>
      <c r="P241" s="47"/>
    </row>
    <row r="242" spans="1:16" ht="12.75">
      <c r="A242" t="s">
        <v>136</v>
      </c>
      <c r="B242" s="46"/>
      <c r="C242" s="46"/>
      <c r="D242" s="47"/>
      <c r="E242" s="47"/>
      <c r="F242" s="47"/>
      <c r="G242" s="47"/>
      <c r="H242" s="47"/>
      <c r="I242" s="47"/>
      <c r="J242" s="47"/>
      <c r="L242" s="47"/>
      <c r="M242" s="47"/>
      <c r="N242" s="47"/>
      <c r="O242" s="47"/>
      <c r="P242" s="47"/>
    </row>
    <row r="243" spans="1:16" ht="12.75">
      <c r="A243" s="46" t="s">
        <v>30</v>
      </c>
      <c r="B243" s="46"/>
      <c r="C243" s="46"/>
      <c r="D243" s="47"/>
      <c r="E243" s="47"/>
      <c r="F243" s="47"/>
      <c r="G243" s="47"/>
      <c r="H243" s="47"/>
      <c r="I243" s="47"/>
      <c r="J243" s="47"/>
      <c r="L243" s="47"/>
      <c r="M243" s="47"/>
      <c r="N243" s="47"/>
      <c r="O243" s="47"/>
      <c r="P243" s="47"/>
    </row>
    <row r="244" spans="1:21" ht="12.75">
      <c r="A244" s="46" t="s">
        <v>36</v>
      </c>
      <c r="B244" t="s">
        <v>147</v>
      </c>
      <c r="C244" s="46"/>
      <c r="D244" s="52" t="s">
        <v>37</v>
      </c>
      <c r="E244" s="47"/>
      <c r="F244" s="53" t="s">
        <v>37</v>
      </c>
      <c r="G244" s="54" t="s">
        <v>38</v>
      </c>
      <c r="H244" s="55"/>
      <c r="I244" s="47"/>
      <c r="J244" s="53" t="s">
        <v>37</v>
      </c>
      <c r="K244" s="116" t="s">
        <v>38</v>
      </c>
      <c r="L244" s="53"/>
      <c r="M244" s="54"/>
      <c r="N244" s="55"/>
      <c r="O244" s="47"/>
      <c r="P244" s="52"/>
      <c r="R244" s="106" t="s">
        <v>72</v>
      </c>
      <c r="S244" s="29"/>
      <c r="U244" s="29"/>
    </row>
    <row r="245" spans="1:21" ht="12.75">
      <c r="A245" s="46" t="s">
        <v>39</v>
      </c>
      <c r="B245" s="46"/>
      <c r="C245" s="46"/>
      <c r="D245" s="52" t="s">
        <v>40</v>
      </c>
      <c r="E245" s="47"/>
      <c r="F245" s="53" t="s">
        <v>41</v>
      </c>
      <c r="G245" s="54" t="s">
        <v>41</v>
      </c>
      <c r="H245" s="55"/>
      <c r="I245" s="47"/>
      <c r="J245" s="53" t="s">
        <v>41</v>
      </c>
      <c r="K245" s="116" t="s">
        <v>41</v>
      </c>
      <c r="L245" s="53"/>
      <c r="M245" s="54"/>
      <c r="N245" s="55"/>
      <c r="O245" s="47"/>
      <c r="P245" s="52"/>
      <c r="R245" s="107" t="s">
        <v>40</v>
      </c>
      <c r="S245" s="29"/>
      <c r="U245" s="29"/>
    </row>
    <row r="246" spans="1:21" ht="12.75">
      <c r="A246" s="46" t="s">
        <v>80</v>
      </c>
      <c r="B246" s="46"/>
      <c r="C246" s="46"/>
      <c r="D246" s="52"/>
      <c r="E246" s="47"/>
      <c r="F246" s="53" t="s">
        <v>78</v>
      </c>
      <c r="G246" s="54" t="s">
        <v>78</v>
      </c>
      <c r="H246" s="55"/>
      <c r="I246" s="47"/>
      <c r="J246" s="53" t="s">
        <v>79</v>
      </c>
      <c r="K246" s="116" t="s">
        <v>79</v>
      </c>
      <c r="L246" s="53"/>
      <c r="M246" s="54"/>
      <c r="N246" s="55"/>
      <c r="O246" s="47"/>
      <c r="P246" s="52"/>
      <c r="S246" s="29"/>
      <c r="U246" s="29"/>
    </row>
    <row r="247" spans="1:21" s="70" customFormat="1" ht="12.75">
      <c r="A247" s="56" t="s">
        <v>137</v>
      </c>
      <c r="B247" s="79" t="s">
        <v>208</v>
      </c>
      <c r="C247" s="47" t="s">
        <v>124</v>
      </c>
      <c r="D247" s="57">
        <v>-1296496</v>
      </c>
      <c r="E247" s="58"/>
      <c r="F247" s="59">
        <v>0</v>
      </c>
      <c r="G247" s="60">
        <v>0</v>
      </c>
      <c r="H247" s="36">
        <f>G247-F247</f>
        <v>0</v>
      </c>
      <c r="I247" s="58"/>
      <c r="J247" s="59">
        <v>-432122</v>
      </c>
      <c r="K247" s="117">
        <v>-502191</v>
      </c>
      <c r="L247" s="59">
        <f>-J247</f>
        <v>432122</v>
      </c>
      <c r="M247" s="60">
        <f>-K247</f>
        <v>502191</v>
      </c>
      <c r="N247" s="61">
        <f>L247-M247</f>
        <v>-70069</v>
      </c>
      <c r="O247" s="58"/>
      <c r="P247" s="57">
        <f>H247+N247</f>
        <v>-70069</v>
      </c>
      <c r="Q247" s="38"/>
      <c r="R247" s="108">
        <v>0</v>
      </c>
      <c r="S247" s="30">
        <f>D247+R247</f>
        <v>-1296496</v>
      </c>
      <c r="T247" s="24"/>
      <c r="U247" s="30">
        <f>S247-D247</f>
        <v>0</v>
      </c>
    </row>
    <row r="248" spans="1:21" ht="12.75">
      <c r="A248" s="68"/>
      <c r="B248" s="71" t="s">
        <v>150</v>
      </c>
      <c r="C248" s="83"/>
      <c r="D248" s="125">
        <f>SUM(D82:D247)</f>
        <v>433800.00000000745</v>
      </c>
      <c r="E248" s="22" t="s">
        <v>31</v>
      </c>
      <c r="F248" s="80">
        <f>SUM(F82:F247)</f>
        <v>10166570.852000004</v>
      </c>
      <c r="G248" s="81">
        <f>SUM(G82:G247)</f>
        <v>20302105.51</v>
      </c>
      <c r="H248" s="82">
        <f>SUM(H82:H247)</f>
        <v>10135534.658</v>
      </c>
      <c r="I248" s="22" t="s">
        <v>31</v>
      </c>
      <c r="J248" s="81">
        <f>SUM(J82:J247)</f>
        <v>-20125375.8</v>
      </c>
      <c r="K248" s="121">
        <f>SUM(K82:K247)</f>
        <v>-25994662.819999997</v>
      </c>
      <c r="L248" s="80">
        <f>SUM(L82:L247)</f>
        <v>20125375.8</v>
      </c>
      <c r="M248" s="81">
        <f>SUM(M82:M247)</f>
        <v>25994662.819999997</v>
      </c>
      <c r="N248" s="82">
        <f>SUM(N82:N247)</f>
        <v>-5869287.019999995</v>
      </c>
      <c r="O248" s="20" t="s">
        <v>31</v>
      </c>
      <c r="P248" s="125">
        <f>SUM(P82:P247)</f>
        <v>4266247.638000004</v>
      </c>
      <c r="Q248" s="102"/>
      <c r="R248" s="107">
        <f>SUM(R82:R247)</f>
        <v>0</v>
      </c>
      <c r="S248" s="125">
        <f>SUM(S82:S247)</f>
        <v>433800.00000000745</v>
      </c>
      <c r="T248" s="68" t="s">
        <v>31</v>
      </c>
      <c r="U248" s="125">
        <f>SUM(U82:U247)</f>
        <v>0</v>
      </c>
    </row>
    <row r="249" spans="1:21" s="70" customFormat="1" ht="12.75">
      <c r="A249" s="310"/>
      <c r="B249" s="24"/>
      <c r="C249" s="310"/>
      <c r="D249" s="311"/>
      <c r="E249" s="312"/>
      <c r="F249" s="313"/>
      <c r="G249" s="314"/>
      <c r="H249" s="315"/>
      <c r="I249" s="316"/>
      <c r="J249" s="313"/>
      <c r="K249" s="317"/>
      <c r="L249" s="313"/>
      <c r="M249" s="314"/>
      <c r="N249" s="315"/>
      <c r="O249" s="25"/>
      <c r="P249" s="311"/>
      <c r="Q249" s="38"/>
      <c r="R249" s="108"/>
      <c r="S249" s="311"/>
      <c r="T249" s="24"/>
      <c r="U249" s="311"/>
    </row>
    <row r="250" ht="12.75">
      <c r="A250" t="s">
        <v>135</v>
      </c>
    </row>
    <row r="251" ht="12.75">
      <c r="A251" t="s">
        <v>132</v>
      </c>
    </row>
    <row r="252" ht="12.75">
      <c r="A252" t="s">
        <v>89</v>
      </c>
    </row>
    <row r="253" spans="1:6" ht="12.75">
      <c r="A253" t="s">
        <v>103</v>
      </c>
      <c r="E253" s="66"/>
      <c r="F253" s="66"/>
    </row>
    <row r="254" spans="1:6" ht="12.75">
      <c r="A254" t="s">
        <v>104</v>
      </c>
      <c r="E254" s="66"/>
      <c r="F254" s="66"/>
    </row>
    <row r="255" spans="1:6" ht="12.75">
      <c r="A255" t="s">
        <v>145</v>
      </c>
      <c r="E255" s="66"/>
      <c r="F255" s="66"/>
    </row>
    <row r="256" spans="1:6" ht="12.75">
      <c r="A256" t="s">
        <v>101</v>
      </c>
      <c r="E256" s="67"/>
      <c r="F256" s="67"/>
    </row>
    <row r="257" spans="1:6" ht="12.75">
      <c r="A257" t="s">
        <v>90</v>
      </c>
      <c r="E257" s="67"/>
      <c r="F257" s="67"/>
    </row>
    <row r="258" ht="12.75">
      <c r="A258" t="s">
        <v>144</v>
      </c>
    </row>
    <row r="259" ht="12.75">
      <c r="A259" t="s">
        <v>141</v>
      </c>
    </row>
    <row r="260" spans="1:6" ht="12.75">
      <c r="A260" t="s">
        <v>97</v>
      </c>
      <c r="F260" s="77" t="s">
        <v>153</v>
      </c>
    </row>
    <row r="261" ht="12.75">
      <c r="A261" t="s">
        <v>98</v>
      </c>
    </row>
    <row r="262" spans="1:8" ht="12.75">
      <c r="A262" t="s">
        <v>93</v>
      </c>
      <c r="D262" s="13"/>
      <c r="E262" s="13"/>
      <c r="H262" s="14"/>
    </row>
    <row r="263" spans="1:8" ht="12.75">
      <c r="A263" t="s">
        <v>152</v>
      </c>
      <c r="D263" s="13"/>
      <c r="E263" s="13"/>
      <c r="H263" s="14"/>
    </row>
    <row r="264" spans="1:8" ht="12.75">
      <c r="A264" t="s">
        <v>73</v>
      </c>
      <c r="B264" s="48"/>
      <c r="C264" s="49"/>
      <c r="D264" s="13"/>
      <c r="E264" s="13"/>
      <c r="H264" s="14"/>
    </row>
    <row r="265" spans="1:8" ht="12.75">
      <c r="A265" t="s">
        <v>94</v>
      </c>
      <c r="H265" s="14"/>
    </row>
    <row r="266" ht="12.75">
      <c r="A266" t="s">
        <v>95</v>
      </c>
    </row>
    <row r="267" ht="12.75">
      <c r="A267" t="s">
        <v>146</v>
      </c>
    </row>
    <row r="268" ht="12.75">
      <c r="A268" t="s">
        <v>92</v>
      </c>
    </row>
    <row r="269" ht="12.75">
      <c r="A269" t="s">
        <v>136</v>
      </c>
    </row>
    <row r="270" ht="12.75">
      <c r="A270" t="s">
        <v>30</v>
      </c>
    </row>
    <row r="271" spans="1:21" ht="12.75">
      <c r="A271" t="s">
        <v>36</v>
      </c>
      <c r="B271" t="s">
        <v>147</v>
      </c>
      <c r="C271" t="s">
        <v>134</v>
      </c>
      <c r="D271" s="29" t="s">
        <v>37</v>
      </c>
      <c r="F271" s="33" t="s">
        <v>37</v>
      </c>
      <c r="G271" s="20" t="s">
        <v>38</v>
      </c>
      <c r="H271" s="34"/>
      <c r="J271" s="33" t="s">
        <v>37</v>
      </c>
      <c r="K271" s="116" t="s">
        <v>38</v>
      </c>
      <c r="L271" s="33"/>
      <c r="M271" s="20"/>
      <c r="N271" s="34"/>
      <c r="P271" s="29"/>
      <c r="R271" s="106" t="s">
        <v>72</v>
      </c>
      <c r="S271" s="29"/>
      <c r="U271" s="29"/>
    </row>
    <row r="272" spans="1:21" ht="12.75">
      <c r="A272" t="s">
        <v>39</v>
      </c>
      <c r="D272" s="29" t="s">
        <v>40</v>
      </c>
      <c r="F272" s="33" t="s">
        <v>41</v>
      </c>
      <c r="G272" s="20" t="s">
        <v>41</v>
      </c>
      <c r="H272" s="34"/>
      <c r="J272" s="33" t="s">
        <v>41</v>
      </c>
      <c r="K272" s="116" t="s">
        <v>41</v>
      </c>
      <c r="L272" s="33"/>
      <c r="M272" s="20"/>
      <c r="N272" s="34"/>
      <c r="P272" s="29"/>
      <c r="R272" s="107" t="s">
        <v>40</v>
      </c>
      <c r="S272" s="29"/>
      <c r="U272" s="29"/>
    </row>
    <row r="273" spans="1:21" ht="12.75">
      <c r="A273" t="s">
        <v>80</v>
      </c>
      <c r="D273" s="29"/>
      <c r="F273" s="33" t="s">
        <v>78</v>
      </c>
      <c r="G273" s="20" t="s">
        <v>78</v>
      </c>
      <c r="H273" s="34"/>
      <c r="J273" s="33" t="s">
        <v>79</v>
      </c>
      <c r="K273" s="116" t="s">
        <v>79</v>
      </c>
      <c r="L273" s="33"/>
      <c r="M273" s="20"/>
      <c r="N273" s="34"/>
      <c r="P273" s="29"/>
      <c r="S273" s="29"/>
      <c r="U273" s="29"/>
    </row>
    <row r="274" spans="1:21" s="93" customFormat="1" ht="12.75">
      <c r="A274" s="85" t="s">
        <v>137</v>
      </c>
      <c r="B274" s="85" t="s">
        <v>208</v>
      </c>
      <c r="C274" s="85" t="s">
        <v>209</v>
      </c>
      <c r="D274" s="318">
        <v>2919389</v>
      </c>
      <c r="E274" s="87"/>
      <c r="F274" s="319">
        <v>-231343</v>
      </c>
      <c r="G274" s="320">
        <v>-10656</v>
      </c>
      <c r="H274" s="321">
        <f>G274-F274</f>
        <v>220687</v>
      </c>
      <c r="I274" s="87"/>
      <c r="J274" s="88">
        <v>0</v>
      </c>
      <c r="K274" s="110">
        <v>0</v>
      </c>
      <c r="L274" s="319">
        <f>-J274</f>
        <v>0</v>
      </c>
      <c r="M274" s="320">
        <f>-K274</f>
        <v>0</v>
      </c>
      <c r="N274" s="321">
        <f>L274-M274</f>
        <v>0</v>
      </c>
      <c r="O274" s="87"/>
      <c r="P274" s="318">
        <f>H274+N274</f>
        <v>220687</v>
      </c>
      <c r="Q274" s="63"/>
      <c r="R274" s="111">
        <v>0</v>
      </c>
      <c r="S274" s="318">
        <f>D274+R274</f>
        <v>2919389</v>
      </c>
      <c r="T274" s="85"/>
      <c r="U274" s="318">
        <f>S274-D274</f>
        <v>0</v>
      </c>
    </row>
    <row r="275" spans="1:21" s="70" customFormat="1" ht="12.75">
      <c r="A275" s="310"/>
      <c r="B275" s="24"/>
      <c r="C275" s="310"/>
      <c r="D275" s="311"/>
      <c r="E275" s="312"/>
      <c r="F275" s="313"/>
      <c r="G275" s="314"/>
      <c r="H275" s="315"/>
      <c r="I275" s="316"/>
      <c r="J275" s="313"/>
      <c r="K275" s="317"/>
      <c r="L275" s="313"/>
      <c r="M275" s="314"/>
      <c r="N275" s="315"/>
      <c r="O275" s="25"/>
      <c r="P275" s="311"/>
      <c r="Q275" s="38"/>
      <c r="R275" s="108"/>
      <c r="S275" s="311"/>
      <c r="T275" s="24"/>
      <c r="U275" s="311"/>
    </row>
    <row r="276" spans="1:21" ht="12.75">
      <c r="A276" s="68"/>
      <c r="B276" s="71" t="s">
        <v>156</v>
      </c>
      <c r="C276" s="83"/>
      <c r="D276" s="124">
        <f>SUM(D57,D79,D248,D274)</f>
        <v>25735533.000000086</v>
      </c>
      <c r="E276" s="22"/>
      <c r="F276" s="126">
        <f>SUM(F57,F79,F248,F274)</f>
        <v>41145212.13700001</v>
      </c>
      <c r="G276" s="101">
        <f>SUM(G57,G79,G248,G274)</f>
        <v>47729017.23</v>
      </c>
      <c r="H276" s="127">
        <f>SUM(H57,H79,H248,H274)</f>
        <v>6583805.092999989</v>
      </c>
      <c r="I276" s="22"/>
      <c r="J276" s="101">
        <f>SUM(J57,J79,J248,J274)</f>
        <v>-44756397.361</v>
      </c>
      <c r="K276" s="119">
        <f>SUM(K57,K79,K248,K274)</f>
        <v>-45114847.08999999</v>
      </c>
      <c r="L276" s="126">
        <f>SUM(L57,L79,L248,L274)</f>
        <v>44756397.361</v>
      </c>
      <c r="M276" s="101">
        <f>SUM(M57,M79,M248,M274)</f>
        <v>45114847.08999999</v>
      </c>
      <c r="N276" s="127">
        <f>SUM(N57,N79,N248,N274)</f>
        <v>-358449.72899999097</v>
      </c>
      <c r="O276" s="20"/>
      <c r="P276" s="124">
        <f>SUM(P57,P79,P248,P274)</f>
        <v>6225355.363999997</v>
      </c>
      <c r="Q276" s="39"/>
      <c r="R276" s="110">
        <f>SUM(R57,R79,R248,R274)</f>
        <v>430332</v>
      </c>
      <c r="S276" s="124">
        <f>SUM(S57,S79,S248,S274)</f>
        <v>26165865.000000086</v>
      </c>
      <c r="T276" s="68"/>
      <c r="U276" s="124">
        <f>SUM(U57,U79,U248,U274)</f>
        <v>430332</v>
      </c>
    </row>
    <row r="277" spans="1:21" s="70" customFormat="1" ht="12.75">
      <c r="A277" s="310"/>
      <c r="B277" s="24"/>
      <c r="C277" s="310"/>
      <c r="D277" s="311"/>
      <c r="E277" s="312"/>
      <c r="F277" s="313"/>
      <c r="G277" s="314"/>
      <c r="H277" s="315"/>
      <c r="I277" s="316"/>
      <c r="J277" s="313"/>
      <c r="K277" s="317"/>
      <c r="L277" s="313"/>
      <c r="M277" s="314"/>
      <c r="N277" s="315"/>
      <c r="O277" s="25"/>
      <c r="P277" s="311"/>
      <c r="Q277" s="38"/>
      <c r="R277" s="108"/>
      <c r="S277" s="311"/>
      <c r="T277" s="24"/>
      <c r="U277" s="311"/>
    </row>
    <row r="278" ht="12.75">
      <c r="A278" t="s">
        <v>135</v>
      </c>
    </row>
    <row r="279" ht="12.75">
      <c r="A279" t="s">
        <v>132</v>
      </c>
    </row>
    <row r="280" ht="12.75">
      <c r="A280" t="s">
        <v>89</v>
      </c>
    </row>
    <row r="281" spans="1:6" ht="12.75">
      <c r="A281" t="s">
        <v>103</v>
      </c>
      <c r="E281" s="66"/>
      <c r="F281" s="66"/>
    </row>
    <row r="282" spans="1:6" ht="12.75">
      <c r="A282" t="s">
        <v>104</v>
      </c>
      <c r="E282" s="66"/>
      <c r="F282" s="66"/>
    </row>
    <row r="283" spans="1:6" ht="12.75">
      <c r="A283" t="s">
        <v>145</v>
      </c>
      <c r="E283" s="66"/>
      <c r="F283" s="66"/>
    </row>
    <row r="284" spans="1:6" ht="12.75">
      <c r="A284" t="s">
        <v>101</v>
      </c>
      <c r="E284" s="67"/>
      <c r="F284" s="67"/>
    </row>
    <row r="285" spans="1:6" ht="12.75">
      <c r="A285" t="s">
        <v>90</v>
      </c>
      <c r="E285" s="67"/>
      <c r="F285" s="67"/>
    </row>
    <row r="286" ht="12.75">
      <c r="A286" t="s">
        <v>144</v>
      </c>
    </row>
    <row r="287" ht="12.75">
      <c r="A287" t="s">
        <v>141</v>
      </c>
    </row>
    <row r="288" spans="1:6" ht="12.75">
      <c r="A288" t="s">
        <v>97</v>
      </c>
      <c r="F288" s="77" t="s">
        <v>165</v>
      </c>
    </row>
    <row r="289" ht="12.75">
      <c r="A289" t="s">
        <v>98</v>
      </c>
    </row>
    <row r="290" spans="1:8" ht="12.75">
      <c r="A290" t="s">
        <v>93</v>
      </c>
      <c r="D290" s="13"/>
      <c r="E290" s="13"/>
      <c r="H290" s="14"/>
    </row>
    <row r="291" spans="1:8" ht="12.75">
      <c r="A291" t="s">
        <v>154</v>
      </c>
      <c r="D291" s="13"/>
      <c r="E291" s="13"/>
      <c r="H291" s="14"/>
    </row>
    <row r="292" spans="1:8" ht="12.75">
      <c r="A292" t="s">
        <v>73</v>
      </c>
      <c r="B292" s="48"/>
      <c r="C292" s="49"/>
      <c r="D292" s="13"/>
      <c r="E292" s="13"/>
      <c r="H292" s="14"/>
    </row>
    <row r="293" spans="1:8" ht="12.75">
      <c r="A293" t="s">
        <v>94</v>
      </c>
      <c r="H293" s="14"/>
    </row>
    <row r="294" ht="12.75">
      <c r="A294" t="s">
        <v>95</v>
      </c>
    </row>
    <row r="295" ht="12.75">
      <c r="A295" t="s">
        <v>146</v>
      </c>
    </row>
    <row r="296" ht="12.75">
      <c r="A296" t="s">
        <v>92</v>
      </c>
    </row>
    <row r="297" ht="12.75">
      <c r="A297" t="s">
        <v>136</v>
      </c>
    </row>
    <row r="298" ht="12.75">
      <c r="A298" t="s">
        <v>30</v>
      </c>
    </row>
    <row r="299" spans="1:21" ht="12.75">
      <c r="A299" t="s">
        <v>36</v>
      </c>
      <c r="B299" t="s">
        <v>147</v>
      </c>
      <c r="C299" t="s">
        <v>134</v>
      </c>
      <c r="D299" s="29" t="s">
        <v>37</v>
      </c>
      <c r="F299" s="33" t="s">
        <v>37</v>
      </c>
      <c r="G299" s="20" t="s">
        <v>38</v>
      </c>
      <c r="H299" s="34"/>
      <c r="J299" s="33" t="s">
        <v>37</v>
      </c>
      <c r="K299" s="116" t="s">
        <v>38</v>
      </c>
      <c r="L299" s="33"/>
      <c r="M299" s="20"/>
      <c r="N299" s="34"/>
      <c r="P299" s="29"/>
      <c r="R299" s="106" t="s">
        <v>72</v>
      </c>
      <c r="S299" s="29"/>
      <c r="U299" s="29"/>
    </row>
    <row r="300" spans="1:21" ht="12.75">
      <c r="A300" t="s">
        <v>39</v>
      </c>
      <c r="D300" s="29" t="s">
        <v>40</v>
      </c>
      <c r="F300" s="33" t="s">
        <v>41</v>
      </c>
      <c r="G300" s="20" t="s">
        <v>41</v>
      </c>
      <c r="H300" s="34"/>
      <c r="J300" s="33" t="s">
        <v>41</v>
      </c>
      <c r="K300" s="116" t="s">
        <v>41</v>
      </c>
      <c r="L300" s="33"/>
      <c r="M300" s="20"/>
      <c r="N300" s="34"/>
      <c r="P300" s="29"/>
      <c r="R300" s="107" t="s">
        <v>40</v>
      </c>
      <c r="S300" s="29"/>
      <c r="U300" s="29"/>
    </row>
    <row r="301" spans="1:21" ht="12.75">
      <c r="A301" t="s">
        <v>80</v>
      </c>
      <c r="D301" s="29"/>
      <c r="F301" s="33" t="s">
        <v>78</v>
      </c>
      <c r="G301" s="20" t="s">
        <v>78</v>
      </c>
      <c r="H301" s="34"/>
      <c r="J301" s="33" t="s">
        <v>79</v>
      </c>
      <c r="K301" s="116" t="s">
        <v>79</v>
      </c>
      <c r="L301" s="33"/>
      <c r="M301" s="20"/>
      <c r="N301" s="34"/>
      <c r="P301" s="29"/>
      <c r="S301" s="29"/>
      <c r="U301" s="29"/>
    </row>
    <row r="302" spans="1:21" s="73" customFormat="1" ht="12.75">
      <c r="A302" s="56" t="s">
        <v>137</v>
      </c>
      <c r="B302" s="56" t="s">
        <v>210</v>
      </c>
      <c r="C302" s="56" t="s">
        <v>211</v>
      </c>
      <c r="D302" s="322">
        <v>-1622434</v>
      </c>
      <c r="E302" s="58"/>
      <c r="F302" s="323">
        <v>0</v>
      </c>
      <c r="G302" s="324">
        <v>0</v>
      </c>
      <c r="H302" s="325">
        <f>G302-F302</f>
        <v>0</v>
      </c>
      <c r="I302" s="58"/>
      <c r="J302" s="59">
        <v>0</v>
      </c>
      <c r="K302" s="117">
        <v>0</v>
      </c>
      <c r="L302" s="323">
        <f>-J302</f>
        <v>0</v>
      </c>
      <c r="M302" s="324">
        <f>-K302</f>
        <v>0</v>
      </c>
      <c r="N302" s="325">
        <f>L302-M302</f>
        <v>0</v>
      </c>
      <c r="O302" s="58"/>
      <c r="P302" s="322">
        <f>H302+N302</f>
        <v>0</v>
      </c>
      <c r="Q302" s="63"/>
      <c r="R302" s="108">
        <v>0</v>
      </c>
      <c r="S302" s="322">
        <f>D302+R302</f>
        <v>-1622434</v>
      </c>
      <c r="T302" s="56"/>
      <c r="U302" s="322">
        <f>S302-D302</f>
        <v>0</v>
      </c>
    </row>
    <row r="303" spans="1:21" s="70" customFormat="1" ht="12.75">
      <c r="A303" s="310"/>
      <c r="B303" s="24"/>
      <c r="C303" s="310"/>
      <c r="D303" s="311"/>
      <c r="E303" s="312"/>
      <c r="F303" s="313"/>
      <c r="G303" s="314"/>
      <c r="H303" s="315"/>
      <c r="I303" s="316"/>
      <c r="J303" s="313"/>
      <c r="K303" s="317"/>
      <c r="L303" s="313"/>
      <c r="M303" s="314"/>
      <c r="N303" s="315"/>
      <c r="O303" s="25"/>
      <c r="P303" s="311"/>
      <c r="Q303" s="38"/>
      <c r="R303" s="108"/>
      <c r="S303" s="311"/>
      <c r="T303" s="24"/>
      <c r="U303" s="311"/>
    </row>
    <row r="304" spans="1:21" ht="12.75">
      <c r="A304" s="68"/>
      <c r="B304" s="71" t="s">
        <v>157</v>
      </c>
      <c r="C304" s="83"/>
      <c r="D304" s="124">
        <f>SUM(D276,D302)</f>
        <v>24113099.000000086</v>
      </c>
      <c r="E304" s="22"/>
      <c r="F304" s="126">
        <f>SUM(F276,F302)</f>
        <v>41145212.13700001</v>
      </c>
      <c r="G304" s="101">
        <f>SUM(G276,G302)</f>
        <v>47729017.23</v>
      </c>
      <c r="H304" s="127">
        <f>SUM(H276,H302)</f>
        <v>6583805.092999989</v>
      </c>
      <c r="I304" s="22"/>
      <c r="J304" s="101">
        <f>SUM(J276,J302)</f>
        <v>-44756397.361</v>
      </c>
      <c r="K304" s="119">
        <f>SUM(K276,K302)</f>
        <v>-45114847.08999999</v>
      </c>
      <c r="L304" s="126">
        <f>SUM(L276,L302)</f>
        <v>44756397.361</v>
      </c>
      <c r="M304" s="101">
        <f>SUM(M276,M302)</f>
        <v>45114847.08999999</v>
      </c>
      <c r="N304" s="127">
        <f>SUM(N276,N302)</f>
        <v>-358449.72899999097</v>
      </c>
      <c r="O304" s="20"/>
      <c r="P304" s="124">
        <f>SUM(P276,P302)</f>
        <v>6225355.363999997</v>
      </c>
      <c r="Q304" s="39">
        <f>SUM(Q276,Q302)</f>
        <v>0</v>
      </c>
      <c r="R304" s="110">
        <f>SUM(R276,R302)</f>
        <v>430332</v>
      </c>
      <c r="S304" s="124">
        <f>SUM(S276,S302)</f>
        <v>24543431.000000086</v>
      </c>
      <c r="T304" s="68"/>
      <c r="U304" s="124">
        <f>SUM(U276,U302)</f>
        <v>430332</v>
      </c>
    </row>
    <row r="305" spans="1:21" s="70" customFormat="1" ht="12.75">
      <c r="A305" s="310"/>
      <c r="B305" s="24"/>
      <c r="C305" s="310"/>
      <c r="D305" s="311"/>
      <c r="E305" s="312"/>
      <c r="F305" s="313"/>
      <c r="G305" s="314"/>
      <c r="H305" s="315"/>
      <c r="I305" s="316"/>
      <c r="J305" s="313"/>
      <c r="K305" s="317"/>
      <c r="L305" s="313"/>
      <c r="M305" s="314"/>
      <c r="N305" s="315"/>
      <c r="O305" s="25"/>
      <c r="P305" s="311"/>
      <c r="Q305" s="38"/>
      <c r="R305" s="108"/>
      <c r="S305" s="311"/>
      <c r="T305" s="24"/>
      <c r="U305" s="311"/>
    </row>
    <row r="306" spans="1:21" s="70" customFormat="1" ht="12.75">
      <c r="A306" s="310"/>
      <c r="B306" s="84" t="s">
        <v>158</v>
      </c>
      <c r="C306" s="310"/>
      <c r="D306" s="311"/>
      <c r="E306" s="312"/>
      <c r="F306" s="313"/>
      <c r="G306" s="314"/>
      <c r="H306" s="315"/>
      <c r="I306" s="316"/>
      <c r="J306" s="313"/>
      <c r="K306" s="317"/>
      <c r="L306" s="313"/>
      <c r="M306" s="314"/>
      <c r="N306" s="315"/>
      <c r="O306" s="25"/>
      <c r="P306" s="311"/>
      <c r="Q306" s="38"/>
      <c r="R306" s="108"/>
      <c r="S306" s="311"/>
      <c r="T306" s="24"/>
      <c r="U306" s="311"/>
    </row>
    <row r="307" ht="12.75">
      <c r="A307" t="s">
        <v>135</v>
      </c>
    </row>
    <row r="308" ht="12.75">
      <c r="A308" t="s">
        <v>149</v>
      </c>
    </row>
    <row r="309" ht="12.75">
      <c r="A309" t="s">
        <v>132</v>
      </c>
    </row>
    <row r="310" ht="12.75">
      <c r="A310" t="s">
        <v>89</v>
      </c>
    </row>
    <row r="311" spans="1:6" ht="12.75">
      <c r="A311" t="s">
        <v>103</v>
      </c>
      <c r="E311" s="66" t="s">
        <v>63</v>
      </c>
      <c r="F311" s="66" t="s">
        <v>68</v>
      </c>
    </row>
    <row r="312" spans="1:6" ht="12.75">
      <c r="A312" t="s">
        <v>104</v>
      </c>
      <c r="E312" s="66" t="s">
        <v>64</v>
      </c>
      <c r="F312" s="66" t="s">
        <v>111</v>
      </c>
    </row>
    <row r="313" spans="1:6" ht="12.75">
      <c r="A313" t="s">
        <v>145</v>
      </c>
      <c r="E313" s="66" t="s">
        <v>65</v>
      </c>
      <c r="F313" s="66" t="s">
        <v>54</v>
      </c>
    </row>
    <row r="314" spans="1:6" ht="12.75">
      <c r="A314" t="s">
        <v>101</v>
      </c>
      <c r="E314" s="67" t="s">
        <v>66</v>
      </c>
      <c r="F314" s="67" t="s">
        <v>133</v>
      </c>
    </row>
    <row r="315" spans="1:6" ht="12.75">
      <c r="A315" t="s">
        <v>90</v>
      </c>
      <c r="E315" s="67" t="s">
        <v>67</v>
      </c>
      <c r="F315" s="67" t="s">
        <v>69</v>
      </c>
    </row>
    <row r="316" ht="12.75">
      <c r="A316" t="s">
        <v>144</v>
      </c>
    </row>
    <row r="317" ht="12.75">
      <c r="A317" t="s">
        <v>141</v>
      </c>
    </row>
    <row r="318" spans="1:6" ht="12.75">
      <c r="A318" t="s">
        <v>97</v>
      </c>
      <c r="F318" s="77" t="s">
        <v>166</v>
      </c>
    </row>
    <row r="319" ht="12.75">
      <c r="A319" t="s">
        <v>98</v>
      </c>
    </row>
    <row r="320" spans="1:8" ht="12.75">
      <c r="A320" t="s">
        <v>93</v>
      </c>
      <c r="D320" s="13"/>
      <c r="E320" s="13"/>
      <c r="H320" s="14"/>
    </row>
    <row r="321" spans="1:8" ht="12.75">
      <c r="A321" t="s">
        <v>155</v>
      </c>
      <c r="D321" s="13"/>
      <c r="E321" s="13"/>
      <c r="H321" s="14"/>
    </row>
    <row r="322" spans="1:8" ht="12.75">
      <c r="A322" t="s">
        <v>73</v>
      </c>
      <c r="B322" s="48"/>
      <c r="C322" s="49"/>
      <c r="D322" s="13"/>
      <c r="E322" s="13"/>
      <c r="H322" s="14"/>
    </row>
    <row r="323" spans="1:8" ht="12.75">
      <c r="A323" t="s">
        <v>94</v>
      </c>
      <c r="H323" s="14"/>
    </row>
    <row r="324" ht="12.75">
      <c r="A324" t="s">
        <v>95</v>
      </c>
    </row>
    <row r="325" ht="12.75">
      <c r="A325" t="s">
        <v>146</v>
      </c>
    </row>
    <row r="326" ht="12.75">
      <c r="A326" t="s">
        <v>92</v>
      </c>
    </row>
    <row r="327" ht="12.75">
      <c r="A327" t="s">
        <v>148</v>
      </c>
    </row>
    <row r="328" ht="12.75">
      <c r="A328" t="s">
        <v>30</v>
      </c>
    </row>
    <row r="329" spans="1:21" ht="12.75">
      <c r="A329" t="s">
        <v>36</v>
      </c>
      <c r="B329" t="s">
        <v>147</v>
      </c>
      <c r="C329" t="s">
        <v>134</v>
      </c>
      <c r="D329" s="29" t="s">
        <v>37</v>
      </c>
      <c r="F329" s="33" t="s">
        <v>37</v>
      </c>
      <c r="G329" s="20" t="s">
        <v>38</v>
      </c>
      <c r="H329" s="34"/>
      <c r="J329" s="33" t="s">
        <v>37</v>
      </c>
      <c r="K329" s="116" t="s">
        <v>38</v>
      </c>
      <c r="L329" s="33"/>
      <c r="M329" s="20"/>
      <c r="N329" s="34"/>
      <c r="P329" s="29"/>
      <c r="R329" s="106" t="s">
        <v>72</v>
      </c>
      <c r="S329" s="29"/>
      <c r="U329" s="29"/>
    </row>
    <row r="330" spans="1:21" ht="12.75">
      <c r="A330" t="s">
        <v>39</v>
      </c>
      <c r="D330" s="29" t="s">
        <v>40</v>
      </c>
      <c r="F330" s="33" t="s">
        <v>41</v>
      </c>
      <c r="G330" s="20" t="s">
        <v>41</v>
      </c>
      <c r="H330" s="34"/>
      <c r="J330" s="33" t="s">
        <v>41</v>
      </c>
      <c r="K330" s="116" t="s">
        <v>41</v>
      </c>
      <c r="L330" s="33"/>
      <c r="M330" s="20"/>
      <c r="N330" s="34"/>
      <c r="P330" s="29"/>
      <c r="R330" s="107" t="s">
        <v>40</v>
      </c>
      <c r="S330" s="29"/>
      <c r="U330" s="29"/>
    </row>
    <row r="331" spans="1:21" ht="12.75">
      <c r="A331" t="s">
        <v>80</v>
      </c>
      <c r="D331" s="29"/>
      <c r="F331" s="33" t="s">
        <v>78</v>
      </c>
      <c r="G331" s="20" t="s">
        <v>78</v>
      </c>
      <c r="H331" s="34"/>
      <c r="J331" s="33" t="s">
        <v>79</v>
      </c>
      <c r="K331" s="116" t="s">
        <v>79</v>
      </c>
      <c r="L331" s="33"/>
      <c r="M331" s="20"/>
      <c r="N331" s="34"/>
      <c r="P331" s="29"/>
      <c r="S331" s="29"/>
      <c r="U331" s="29"/>
    </row>
    <row r="332" spans="1:21" s="73" customFormat="1" ht="12.75">
      <c r="A332" s="56" t="s">
        <v>168</v>
      </c>
      <c r="B332" s="56" t="s">
        <v>212</v>
      </c>
      <c r="C332" s="56" t="s">
        <v>213</v>
      </c>
      <c r="D332" s="57">
        <v>-11718999.999999998</v>
      </c>
      <c r="E332" s="58"/>
      <c r="F332" s="59">
        <v>0</v>
      </c>
      <c r="G332" s="60">
        <v>0</v>
      </c>
      <c r="H332" s="61">
        <f>G332-F332</f>
        <v>0</v>
      </c>
      <c r="I332" s="58"/>
      <c r="J332" s="59">
        <v>-3905942.7</v>
      </c>
      <c r="K332" s="117">
        <v>-4297440</v>
      </c>
      <c r="L332" s="59">
        <f aca="true" t="shared" si="8" ref="L332:M334">-J332</f>
        <v>3905942.7</v>
      </c>
      <c r="M332" s="60">
        <f t="shared" si="8"/>
        <v>4297440</v>
      </c>
      <c r="N332" s="61">
        <f>L332-M332</f>
        <v>-391497.2999999998</v>
      </c>
      <c r="O332" s="58"/>
      <c r="P332" s="57">
        <f>H332+N332</f>
        <v>-391497.2999999998</v>
      </c>
      <c r="Q332" s="63"/>
      <c r="R332" s="108">
        <v>0</v>
      </c>
      <c r="S332" s="57">
        <f>D332+R332</f>
        <v>-11718999.999999998</v>
      </c>
      <c r="T332" s="56"/>
      <c r="U332" s="57">
        <f>S332-D332</f>
        <v>0</v>
      </c>
    </row>
    <row r="333" spans="1:21" s="73" customFormat="1" ht="12.75">
      <c r="A333" s="56" t="s">
        <v>168</v>
      </c>
      <c r="B333" s="56" t="s">
        <v>214</v>
      </c>
      <c r="C333" s="56" t="s">
        <v>215</v>
      </c>
      <c r="D333" s="57">
        <v>-12587330</v>
      </c>
      <c r="E333" s="58"/>
      <c r="F333" s="59">
        <v>0</v>
      </c>
      <c r="G333" s="60">
        <v>0</v>
      </c>
      <c r="H333" s="61">
        <f>G333-F333</f>
        <v>0</v>
      </c>
      <c r="I333" s="58"/>
      <c r="J333" s="59">
        <v>0</v>
      </c>
      <c r="K333" s="117">
        <v>0</v>
      </c>
      <c r="L333" s="59">
        <f t="shared" si="8"/>
        <v>0</v>
      </c>
      <c r="M333" s="60">
        <f t="shared" si="8"/>
        <v>0</v>
      </c>
      <c r="N333" s="61">
        <f>L333-M333</f>
        <v>0</v>
      </c>
      <c r="O333" s="58"/>
      <c r="P333" s="57">
        <f>H333+N333</f>
        <v>0</v>
      </c>
      <c r="Q333" s="63"/>
      <c r="R333" s="108">
        <v>0</v>
      </c>
      <c r="S333" s="57">
        <f>D333+R333</f>
        <v>-12587330</v>
      </c>
      <c r="T333" s="56"/>
      <c r="U333" s="57">
        <f>S333-D333</f>
        <v>0</v>
      </c>
    </row>
    <row r="334" spans="1:21" s="73" customFormat="1" ht="12.75">
      <c r="A334" s="56" t="s">
        <v>137</v>
      </c>
      <c r="B334" s="56" t="s">
        <v>216</v>
      </c>
      <c r="C334" s="56" t="s">
        <v>217</v>
      </c>
      <c r="D334" s="57">
        <v>193000</v>
      </c>
      <c r="E334" s="58"/>
      <c r="F334" s="59">
        <v>96500</v>
      </c>
      <c r="G334" s="60">
        <v>96500</v>
      </c>
      <c r="H334" s="61">
        <f>G334-F334</f>
        <v>0</v>
      </c>
      <c r="I334" s="58"/>
      <c r="J334" s="59">
        <v>0</v>
      </c>
      <c r="K334" s="117">
        <v>0</v>
      </c>
      <c r="L334" s="59">
        <f t="shared" si="8"/>
        <v>0</v>
      </c>
      <c r="M334" s="60">
        <f t="shared" si="8"/>
        <v>0</v>
      </c>
      <c r="N334" s="61">
        <f>L334-M334</f>
        <v>0</v>
      </c>
      <c r="O334" s="58"/>
      <c r="P334" s="57">
        <f>H334+N334</f>
        <v>0</v>
      </c>
      <c r="Q334" s="63"/>
      <c r="R334" s="108">
        <v>0</v>
      </c>
      <c r="S334" s="57">
        <f>D334+R334</f>
        <v>193000</v>
      </c>
      <c r="T334" s="56"/>
      <c r="U334" s="57">
        <f>S334-D334</f>
        <v>0</v>
      </c>
    </row>
    <row r="335" spans="1:21" ht="12.75">
      <c r="A335" s="68"/>
      <c r="B335" s="71" t="s">
        <v>159</v>
      </c>
      <c r="C335" s="83"/>
      <c r="D335" s="124">
        <f>SUM(D331:D334)</f>
        <v>-24113330</v>
      </c>
      <c r="E335" s="22"/>
      <c r="F335" s="126">
        <f>SUM(F331:F334)</f>
        <v>96500</v>
      </c>
      <c r="G335" s="101">
        <f>SUM(G331:G334)</f>
        <v>96500</v>
      </c>
      <c r="H335" s="127">
        <f>SUM(H331:H334)</f>
        <v>0</v>
      </c>
      <c r="I335" s="22"/>
      <c r="J335" s="101">
        <f>SUM(J334:J334)</f>
        <v>0</v>
      </c>
      <c r="K335" s="119">
        <f>SUM(K331:K334)</f>
        <v>-4297440</v>
      </c>
      <c r="L335" s="126">
        <f>SUM(L331:L334)</f>
        <v>3905942.7</v>
      </c>
      <c r="M335" s="101">
        <f>SUM(M331:M334)</f>
        <v>4297440</v>
      </c>
      <c r="N335" s="127">
        <f>SUM(N331:N334)</f>
        <v>-391497.2999999998</v>
      </c>
      <c r="O335" s="20"/>
      <c r="P335" s="124">
        <f>SUM(P331:P334)</f>
        <v>-391497.2999999998</v>
      </c>
      <c r="Q335" s="39">
        <f>SUM(Q331:Q334)</f>
        <v>0</v>
      </c>
      <c r="R335" s="110">
        <f>SUM(R331:R334)</f>
        <v>0</v>
      </c>
      <c r="S335" s="124">
        <f>SUM(S331:S334)</f>
        <v>-24113330</v>
      </c>
      <c r="T335" s="68"/>
      <c r="U335" s="124">
        <f>SUM(U331:U334)</f>
        <v>0</v>
      </c>
    </row>
    <row r="336" spans="1:21" s="70" customFormat="1" ht="12.75">
      <c r="A336" s="326"/>
      <c r="C336" s="326"/>
      <c r="D336" s="314"/>
      <c r="E336" s="327"/>
      <c r="F336" s="314"/>
      <c r="G336" s="314"/>
      <c r="H336" s="314"/>
      <c r="I336" s="314"/>
      <c r="J336" s="314"/>
      <c r="K336" s="317"/>
      <c r="L336" s="314"/>
      <c r="M336" s="314"/>
      <c r="N336" s="314"/>
      <c r="O336" s="26"/>
      <c r="P336" s="314"/>
      <c r="Q336" s="72"/>
      <c r="R336" s="108"/>
      <c r="S336" s="314"/>
      <c r="U336" s="314"/>
    </row>
    <row r="337" spans="2:21" s="96" customFormat="1" ht="26.25" customHeight="1" thickBot="1">
      <c r="B337" s="98" t="s">
        <v>61</v>
      </c>
      <c r="C337" s="97"/>
      <c r="D337" s="95">
        <f>SUM(D304,D335)</f>
        <v>-230.99999991431832</v>
      </c>
      <c r="E337" s="99"/>
      <c r="F337" s="95">
        <f>SUM(F304,F335)</f>
        <v>41241712.13700001</v>
      </c>
      <c r="G337" s="95">
        <f>SUM(G304,G335)</f>
        <v>47825517.23</v>
      </c>
      <c r="H337" s="95">
        <f>SUM(H304,H335)</f>
        <v>6583805.092999989</v>
      </c>
      <c r="I337" s="99"/>
      <c r="J337" s="95">
        <f>SUM(J304,J335)</f>
        <v>-44756397.361</v>
      </c>
      <c r="K337" s="122">
        <f>SUM(K304,K335)</f>
        <v>-49412287.08999999</v>
      </c>
      <c r="L337" s="95">
        <f>SUM(L304,L335)</f>
        <v>48662340.061000004</v>
      </c>
      <c r="M337" s="95">
        <f>SUM(M304,M335)</f>
        <v>49412287.08999999</v>
      </c>
      <c r="N337" s="95">
        <f>SUM(N304,N335)</f>
        <v>-749947.0289999908</v>
      </c>
      <c r="O337" s="100"/>
      <c r="P337" s="95">
        <f>H337+N337</f>
        <v>5833858.063999998</v>
      </c>
      <c r="Q337" s="128">
        <f>SUM(Q304,Q335)</f>
        <v>0</v>
      </c>
      <c r="R337" s="328">
        <f>SUM(R304,R335)</f>
        <v>430332</v>
      </c>
      <c r="S337" s="95">
        <f>SUM(S304,S335)</f>
        <v>430101.0000000857</v>
      </c>
      <c r="U337" s="95">
        <f>SUM(U304,U335)</f>
        <v>430332</v>
      </c>
    </row>
    <row r="338" spans="1:21" ht="13.5" thickTop="1">
      <c r="A338" s="68"/>
      <c r="B338" s="68"/>
      <c r="C338" s="68"/>
      <c r="D338" s="20"/>
      <c r="E338" s="20"/>
      <c r="F338" s="20"/>
      <c r="G338" s="20"/>
      <c r="H338" s="20"/>
      <c r="I338" s="20"/>
      <c r="J338" s="20"/>
      <c r="K338" s="116"/>
      <c r="L338" s="20"/>
      <c r="M338" s="20"/>
      <c r="N338" s="20"/>
      <c r="O338" s="20"/>
      <c r="P338" s="20"/>
      <c r="Q338" s="72"/>
      <c r="S338" s="20"/>
      <c r="T338" s="68"/>
      <c r="U338" s="20"/>
    </row>
    <row r="339" spans="4:18" ht="12.75">
      <c r="D339"/>
      <c r="E339"/>
      <c r="F339"/>
      <c r="G339"/>
      <c r="H339"/>
      <c r="I339"/>
      <c r="J339"/>
      <c r="L339"/>
      <c r="M339"/>
      <c r="N339"/>
      <c r="O339"/>
      <c r="P339"/>
      <c r="R339" s="113"/>
    </row>
  </sheetData>
  <mergeCells count="3">
    <mergeCell ref="F27:H27"/>
    <mergeCell ref="L27:N27"/>
    <mergeCell ref="J27:K27"/>
  </mergeCells>
  <printOptions/>
  <pageMargins left="0.28" right="0.19" top="0.27" bottom="0.39" header="0.24" footer="0.16"/>
  <pageSetup fitToHeight="1" fitToWidth="1" horizontalDpi="600" verticalDpi="600" orientation="landscape" paperSize="8" scale="18"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38"/>
  <sheetViews>
    <sheetView showGridLines="0" workbookViewId="0" topLeftCell="B23">
      <selection activeCell="B24" sqref="B24"/>
    </sheetView>
  </sheetViews>
  <sheetFormatPr defaultColWidth="9.140625" defaultRowHeight="12.75" outlineLevelRow="1"/>
  <cols>
    <col min="1" max="1" width="53.00390625" style="0" customWidth="1"/>
    <col min="2" max="2" width="6.8515625" style="0" customWidth="1"/>
    <col min="3" max="3" width="46.8515625" style="0" customWidth="1"/>
    <col min="4" max="4" width="12.7109375" style="12" customWidth="1"/>
    <col min="5" max="5" width="2.57421875" style="12" customWidth="1"/>
    <col min="6" max="6" width="15.00390625" style="12" customWidth="1"/>
    <col min="7" max="7" width="13.00390625" style="12" customWidth="1"/>
    <col min="8" max="8" width="14.28125" style="12" customWidth="1"/>
    <col min="9" max="9" width="3.421875" style="12" customWidth="1"/>
    <col min="10" max="10" width="11.28125" style="12" customWidth="1"/>
    <col min="11" max="11" width="11.57421875" style="114" customWidth="1"/>
    <col min="12" max="12" width="13.140625" style="12" customWidth="1"/>
    <col min="13" max="13" width="13.00390625" style="12" customWidth="1"/>
    <col min="14" max="14" width="13.28125" style="12" customWidth="1"/>
    <col min="15" max="15" width="2.7109375" style="12" customWidth="1"/>
    <col min="16" max="16" width="13.28125" style="12" bestFit="1" customWidth="1"/>
    <col min="17" max="17" width="4.00390625" style="38" customWidth="1"/>
    <col min="18" max="18" width="11.57421875" style="106" customWidth="1"/>
    <col min="19" max="19" width="12.7109375" style="0" bestFit="1" customWidth="1"/>
    <col min="20" max="20" width="2.00390625" style="0" customWidth="1"/>
    <col min="21" max="21" width="12.7109375" style="0" bestFit="1" customWidth="1"/>
    <col min="22" max="16384" width="9.140625" style="68" customWidth="1"/>
  </cols>
  <sheetData>
    <row r="1" ht="12.75">
      <c r="A1" t="s">
        <v>108</v>
      </c>
    </row>
    <row r="2" ht="12.75">
      <c r="A2" t="s">
        <v>127</v>
      </c>
    </row>
    <row r="3" spans="1:6" ht="12.75">
      <c r="A3" t="s">
        <v>89</v>
      </c>
      <c r="E3" s="65" t="s">
        <v>63</v>
      </c>
      <c r="F3" s="65" t="s">
        <v>68</v>
      </c>
    </row>
    <row r="4" spans="1:6" ht="12.75">
      <c r="A4" t="s">
        <v>103</v>
      </c>
      <c r="E4" s="65" t="s">
        <v>64</v>
      </c>
      <c r="F4" s="65" t="s">
        <v>111</v>
      </c>
    </row>
    <row r="5" spans="1:6" ht="12.75">
      <c r="A5" t="s">
        <v>104</v>
      </c>
      <c r="E5" s="65" t="s">
        <v>65</v>
      </c>
      <c r="F5" s="65" t="s">
        <v>106</v>
      </c>
    </row>
    <row r="6" spans="1:6" ht="12.75">
      <c r="A6" t="s">
        <v>100</v>
      </c>
      <c r="E6" s="65" t="s">
        <v>66</v>
      </c>
      <c r="F6" s="65" t="s">
        <v>112</v>
      </c>
    </row>
    <row r="7" spans="1:6" ht="12.75">
      <c r="A7" t="s">
        <v>101</v>
      </c>
      <c r="E7" s="65" t="s">
        <v>67</v>
      </c>
      <c r="F7" s="65" t="s">
        <v>69</v>
      </c>
    </row>
    <row r="8" ht="12.75" customHeight="1">
      <c r="A8" t="s">
        <v>90</v>
      </c>
    </row>
    <row r="9" spans="2:8" ht="12.75">
      <c r="B9" s="123"/>
      <c r="C9" s="4"/>
      <c r="D9" s="13"/>
      <c r="E9" s="13"/>
      <c r="F9" s="12" t="s">
        <v>24</v>
      </c>
      <c r="G9" s="12" t="s">
        <v>25</v>
      </c>
      <c r="H9" s="14" t="s">
        <v>45</v>
      </c>
    </row>
    <row r="10" spans="1:8" ht="12.75">
      <c r="A10" t="s">
        <v>96</v>
      </c>
      <c r="B10" s="48"/>
      <c r="C10" s="49"/>
      <c r="D10" s="13"/>
      <c r="E10" s="13"/>
      <c r="F10" s="12" t="s">
        <v>28</v>
      </c>
      <c r="G10" s="12" t="s">
        <v>29</v>
      </c>
      <c r="H10" s="14">
        <v>44</v>
      </c>
    </row>
    <row r="11" spans="1:8" ht="12.75">
      <c r="A11" t="s">
        <v>97</v>
      </c>
      <c r="F11" s="12" t="s">
        <v>28</v>
      </c>
      <c r="G11" s="12" t="s">
        <v>29</v>
      </c>
      <c r="H11" s="14">
        <v>44</v>
      </c>
    </row>
    <row r="12" spans="1:8" ht="12.75">
      <c r="A12" t="s">
        <v>98</v>
      </c>
      <c r="F12" s="12" t="s">
        <v>22</v>
      </c>
      <c r="G12" s="12" t="s">
        <v>23</v>
      </c>
      <c r="H12" s="14">
        <v>41</v>
      </c>
    </row>
    <row r="13" spans="1:8" ht="12.75">
      <c r="A13" t="s">
        <v>93</v>
      </c>
      <c r="F13" s="12" t="s">
        <v>42</v>
      </c>
      <c r="G13" s="12" t="s">
        <v>43</v>
      </c>
      <c r="H13" s="14">
        <v>42</v>
      </c>
    </row>
    <row r="14" spans="1:8" ht="12.75">
      <c r="A14" t="s">
        <v>113</v>
      </c>
      <c r="C14" s="10"/>
      <c r="D14" s="76"/>
      <c r="F14" s="12" t="s">
        <v>26</v>
      </c>
      <c r="G14" s="12" t="s">
        <v>27</v>
      </c>
      <c r="H14" s="14">
        <v>29</v>
      </c>
    </row>
    <row r="15" spans="1:8" ht="12.75">
      <c r="A15" t="s">
        <v>73</v>
      </c>
      <c r="F15" s="12" t="s">
        <v>55</v>
      </c>
      <c r="G15" s="12" t="s">
        <v>56</v>
      </c>
      <c r="H15" s="14">
        <v>35</v>
      </c>
    </row>
    <row r="16" spans="1:8" ht="12.75">
      <c r="A16" t="s">
        <v>94</v>
      </c>
      <c r="H16" s="14"/>
    </row>
    <row r="17" ht="12.75">
      <c r="A17" t="s">
        <v>95</v>
      </c>
    </row>
    <row r="18" ht="12.75">
      <c r="A18" t="s">
        <v>91</v>
      </c>
    </row>
    <row r="19" ht="12.75">
      <c r="A19" t="s">
        <v>92</v>
      </c>
    </row>
    <row r="20" ht="12.75">
      <c r="A20" t="s">
        <v>99</v>
      </c>
    </row>
    <row r="21" spans="1:19" ht="12.75">
      <c r="A21" t="s">
        <v>30</v>
      </c>
      <c r="S21" s="74"/>
    </row>
    <row r="22" spans="1:18" ht="12.75">
      <c r="A22" t="s">
        <v>167</v>
      </c>
      <c r="B22" s="1" t="s">
        <v>59</v>
      </c>
      <c r="D22" s="16" t="s">
        <v>60</v>
      </c>
      <c r="F22" s="9">
        <f>IF(J22="&lt;periodfr&gt;","",DATE(LEFT(J22-1,4),4,1))</f>
      </c>
      <c r="G22" s="15" t="s">
        <v>51</v>
      </c>
      <c r="H22" s="8">
        <f ca="1">IF(R22="&lt;period&gt;","",DATE(LEFT(R22,4)-IF(MONTH(TODAY())&gt;4,1,0),IF(RIGHT(R22,2)="13",4,RIGHT(R22,2)+4),1)-1)</f>
      </c>
      <c r="J22" s="12" t="s">
        <v>52</v>
      </c>
      <c r="N22" s="75" t="s">
        <v>52</v>
      </c>
      <c r="O22" s="16"/>
      <c r="P22" s="75" t="s">
        <v>53</v>
      </c>
      <c r="R22" s="106" t="s">
        <v>53</v>
      </c>
    </row>
    <row r="23" spans="1:18" ht="12.75">
      <c r="A23" t="s">
        <v>32</v>
      </c>
      <c r="B23" s="1" t="s">
        <v>59</v>
      </c>
      <c r="D23" s="16" t="s">
        <v>60</v>
      </c>
      <c r="F23" s="9">
        <f>IF(J23="&lt;periodfr&gt;","",DATE(LEFT(J23-1,4),4,1))</f>
        <v>41000</v>
      </c>
      <c r="G23" s="15" t="s">
        <v>51</v>
      </c>
      <c r="H23" s="8">
        <f ca="1">IF(R23="&lt;period&gt;","",DATE(LEFT(R23,4)-IF(MONTH(TODAY())&gt;4,1,0),IF(RIGHT(R23,2)="13",4,RIGHT(R23,2)+4),1)-1)</f>
        <v>41152</v>
      </c>
      <c r="J23" s="12">
        <v>201300</v>
      </c>
      <c r="N23" s="75">
        <v>201300</v>
      </c>
      <c r="O23" s="16"/>
      <c r="P23" s="75">
        <v>201305</v>
      </c>
      <c r="R23" s="106">
        <v>201305</v>
      </c>
    </row>
    <row r="24" ht="12.75">
      <c r="B24" s="1"/>
    </row>
    <row r="25" ht="12.75">
      <c r="B25" s="1" t="s">
        <v>50</v>
      </c>
    </row>
    <row r="26" spans="1:2" ht="12.75">
      <c r="A26" t="s">
        <v>31</v>
      </c>
      <c r="B26" s="5"/>
    </row>
    <row r="27" spans="4:21" ht="12.75">
      <c r="D27" s="27"/>
      <c r="F27" s="513" t="s">
        <v>46</v>
      </c>
      <c r="G27" s="514"/>
      <c r="H27" s="515"/>
      <c r="J27" s="513" t="s">
        <v>47</v>
      </c>
      <c r="K27" s="514"/>
      <c r="L27" s="513" t="s">
        <v>47</v>
      </c>
      <c r="M27" s="514"/>
      <c r="N27" s="515"/>
      <c r="P27" s="37" t="s">
        <v>48</v>
      </c>
      <c r="S27" s="27"/>
      <c r="U27" s="27"/>
    </row>
    <row r="28" spans="1:21" ht="25.5">
      <c r="A28" s="3"/>
      <c r="B28" s="11" t="s">
        <v>86</v>
      </c>
      <c r="C28" s="3"/>
      <c r="D28" s="28" t="s">
        <v>33</v>
      </c>
      <c r="E28" s="17"/>
      <c r="F28" s="31" t="s">
        <v>34</v>
      </c>
      <c r="G28" s="18" t="s">
        <v>35</v>
      </c>
      <c r="H28" s="32" t="s">
        <v>49</v>
      </c>
      <c r="I28" s="19"/>
      <c r="J28" s="31" t="s">
        <v>34</v>
      </c>
      <c r="K28" s="115" t="s">
        <v>35</v>
      </c>
      <c r="L28" s="31" t="s">
        <v>34</v>
      </c>
      <c r="M28" s="18" t="s">
        <v>47</v>
      </c>
      <c r="N28" s="32" t="s">
        <v>49</v>
      </c>
      <c r="P28" s="28" t="s">
        <v>49</v>
      </c>
      <c r="S28" s="28" t="s">
        <v>62</v>
      </c>
      <c r="U28" s="28" t="s">
        <v>87</v>
      </c>
    </row>
    <row r="29" spans="1:21" s="70" customFormat="1" ht="12.75">
      <c r="A29" s="310"/>
      <c r="B29" s="24"/>
      <c r="C29" s="310"/>
      <c r="D29" s="311"/>
      <c r="E29" s="312"/>
      <c r="F29" s="313"/>
      <c r="G29" s="314"/>
      <c r="H29" s="315"/>
      <c r="I29" s="316"/>
      <c r="J29" s="313"/>
      <c r="K29" s="317"/>
      <c r="L29" s="313"/>
      <c r="M29" s="314"/>
      <c r="N29" s="315"/>
      <c r="O29" s="25"/>
      <c r="P29" s="311"/>
      <c r="Q29" s="38"/>
      <c r="R29" s="108"/>
      <c r="S29" s="311"/>
      <c r="T29" s="24"/>
      <c r="U29" s="311"/>
    </row>
    <row r="30" spans="1:21" s="70" customFormat="1" ht="12.75">
      <c r="A30" s="310"/>
      <c r="B30" s="24"/>
      <c r="C30" s="310"/>
      <c r="D30" s="311"/>
      <c r="E30" s="312"/>
      <c r="F30" s="313"/>
      <c r="G30" s="314"/>
      <c r="H30" s="315"/>
      <c r="I30" s="316"/>
      <c r="J30" s="313"/>
      <c r="K30" s="317"/>
      <c r="L30" s="313"/>
      <c r="M30" s="314"/>
      <c r="N30" s="315"/>
      <c r="O30" s="25"/>
      <c r="P30" s="311"/>
      <c r="Q30" s="38"/>
      <c r="R30" s="108"/>
      <c r="S30" s="311"/>
      <c r="T30" s="24"/>
      <c r="U30" s="311"/>
    </row>
    <row r="31" spans="1:21" ht="12.75">
      <c r="A31" t="s">
        <v>36</v>
      </c>
      <c r="B31" t="s">
        <v>12</v>
      </c>
      <c r="C31" t="s">
        <v>128</v>
      </c>
      <c r="D31" s="29" t="s">
        <v>37</v>
      </c>
      <c r="F31" s="33" t="s">
        <v>37</v>
      </c>
      <c r="G31" s="20" t="s">
        <v>38</v>
      </c>
      <c r="H31" s="34"/>
      <c r="J31" s="33" t="s">
        <v>37</v>
      </c>
      <c r="K31" s="116" t="s">
        <v>38</v>
      </c>
      <c r="L31" s="33"/>
      <c r="M31" s="20"/>
      <c r="N31" s="34"/>
      <c r="P31" s="29"/>
      <c r="R31" s="106" t="s">
        <v>72</v>
      </c>
      <c r="S31" s="29"/>
      <c r="U31" s="29"/>
    </row>
    <row r="32" spans="1:21" ht="12.75">
      <c r="A32" t="s">
        <v>39</v>
      </c>
      <c r="D32" s="29" t="s">
        <v>40</v>
      </c>
      <c r="F32" s="33" t="s">
        <v>41</v>
      </c>
      <c r="G32" s="20" t="s">
        <v>41</v>
      </c>
      <c r="H32" s="34"/>
      <c r="J32" s="33" t="s">
        <v>41</v>
      </c>
      <c r="K32" s="116" t="s">
        <v>41</v>
      </c>
      <c r="L32" s="33"/>
      <c r="M32" s="20"/>
      <c r="N32" s="34"/>
      <c r="P32" s="29"/>
      <c r="R32" s="107" t="s">
        <v>40</v>
      </c>
      <c r="S32" s="29"/>
      <c r="U32" s="29"/>
    </row>
    <row r="33" spans="1:21" ht="12.75">
      <c r="A33" t="s">
        <v>80</v>
      </c>
      <c r="D33" s="29"/>
      <c r="F33" s="33" t="s">
        <v>78</v>
      </c>
      <c r="G33" s="20" t="s">
        <v>78</v>
      </c>
      <c r="H33" s="34"/>
      <c r="J33" s="33" t="s">
        <v>79</v>
      </c>
      <c r="K33" s="116" t="s">
        <v>79</v>
      </c>
      <c r="L33" s="33"/>
      <c r="M33" s="20"/>
      <c r="N33" s="34"/>
      <c r="P33" s="29"/>
      <c r="S33" s="29"/>
      <c r="U33" s="29"/>
    </row>
    <row r="34" spans="1:21" ht="12.75">
      <c r="A34" t="s">
        <v>74</v>
      </c>
      <c r="D34" s="29"/>
      <c r="F34" s="33"/>
      <c r="G34" s="20"/>
      <c r="H34" s="34"/>
      <c r="J34" s="33"/>
      <c r="K34" s="116"/>
      <c r="L34" s="33"/>
      <c r="M34" s="20"/>
      <c r="N34" s="34"/>
      <c r="P34" s="29"/>
      <c r="S34" s="29"/>
      <c r="U34" s="29"/>
    </row>
    <row r="35" spans="1:21" s="70" customFormat="1" ht="12.75" outlineLevel="1">
      <c r="A35" s="24" t="s">
        <v>168</v>
      </c>
      <c r="B35" s="24" t="s">
        <v>170</v>
      </c>
      <c r="C35" s="24" t="s">
        <v>171</v>
      </c>
      <c r="D35" s="30">
        <v>1425785.999999993</v>
      </c>
      <c r="E35" s="25"/>
      <c r="F35" s="35">
        <v>516619.4690000012</v>
      </c>
      <c r="G35" s="26">
        <v>635746.9000000005</v>
      </c>
      <c r="H35" s="36">
        <f>G35-F35</f>
        <v>119127.43099999928</v>
      </c>
      <c r="I35" s="25"/>
      <c r="J35" s="35">
        <v>-18066.944</v>
      </c>
      <c r="K35" s="117">
        <v>-162559.63</v>
      </c>
      <c r="L35" s="35">
        <f>-J35</f>
        <v>18066.944</v>
      </c>
      <c r="M35" s="26">
        <f>-K35</f>
        <v>162559.63</v>
      </c>
      <c r="N35" s="36">
        <f>L35-M35</f>
        <v>-144492.68600000002</v>
      </c>
      <c r="O35" s="25"/>
      <c r="P35" s="30">
        <f>H35+N35</f>
        <v>-25365.255000000732</v>
      </c>
      <c r="Q35" s="38"/>
      <c r="R35" s="108">
        <v>0</v>
      </c>
      <c r="S35" s="30">
        <f>D35+R35</f>
        <v>1425785.999999993</v>
      </c>
      <c r="T35" s="24"/>
      <c r="U35" s="30">
        <f>S35-D35</f>
        <v>0</v>
      </c>
    </row>
    <row r="36" spans="1:21" s="69" customFormat="1" ht="25.5" customHeight="1">
      <c r="A36" s="11" t="s">
        <v>169</v>
      </c>
      <c r="B36" s="11"/>
      <c r="C36" s="11" t="s">
        <v>198</v>
      </c>
      <c r="D36" s="40">
        <f>SUBTOTAL(9,D35:D35)</f>
        <v>1425785.999999993</v>
      </c>
      <c r="E36" s="41"/>
      <c r="F36" s="42">
        <f>SUBTOTAL(9,F35:F35)</f>
        <v>516619.4690000012</v>
      </c>
      <c r="G36" s="43">
        <f>SUBTOTAL(9,G35:G35)</f>
        <v>635746.9000000005</v>
      </c>
      <c r="H36" s="44">
        <f>SUBTOTAL(9,H35:H35)</f>
        <v>119127.43099999928</v>
      </c>
      <c r="I36" s="41"/>
      <c r="J36" s="42"/>
      <c r="K36" s="118"/>
      <c r="L36" s="42">
        <f>SUBTOTAL(9,L35:L35)</f>
        <v>18066.944</v>
      </c>
      <c r="M36" s="43">
        <f>SUBTOTAL(9,M35:M35)</f>
        <v>162559.63</v>
      </c>
      <c r="N36" s="44">
        <f>SUBTOTAL(9,N35:N35)</f>
        <v>-144492.68600000002</v>
      </c>
      <c r="O36" s="41"/>
      <c r="P36" s="40">
        <f>SUBTOTAL(9,P35:P35)</f>
        <v>-25365.255000000732</v>
      </c>
      <c r="Q36" s="103">
        <f>SUBTOTAL(9,Q35:Q35)</f>
        <v>0</v>
      </c>
      <c r="R36" s="109"/>
      <c r="S36" s="40">
        <f>SUBTOTAL(9,S35:S35)</f>
        <v>1425785.999999993</v>
      </c>
      <c r="T36" s="11"/>
      <c r="U36" s="40">
        <f>SUBTOTAL(9,U35:U35)</f>
        <v>0</v>
      </c>
    </row>
    <row r="37" spans="1:21" s="70" customFormat="1" ht="12.75" outlineLevel="1">
      <c r="A37" s="24" t="s">
        <v>168</v>
      </c>
      <c r="B37" s="24" t="s">
        <v>172</v>
      </c>
      <c r="C37" s="24" t="s">
        <v>173</v>
      </c>
      <c r="D37" s="30">
        <v>1063889.0000000063</v>
      </c>
      <c r="E37" s="25"/>
      <c r="F37" s="35">
        <v>1396520.3740000008</v>
      </c>
      <c r="G37" s="26">
        <v>1458610.99</v>
      </c>
      <c r="H37" s="36">
        <f>G37-F37</f>
        <v>62090.61599999922</v>
      </c>
      <c r="I37" s="25"/>
      <c r="J37" s="35">
        <v>-721098.336</v>
      </c>
      <c r="K37" s="117">
        <v>-723743.6</v>
      </c>
      <c r="L37" s="35">
        <f aca="true" t="shared" si="0" ref="L37:M39">-J37</f>
        <v>721098.336</v>
      </c>
      <c r="M37" s="26">
        <f t="shared" si="0"/>
        <v>723743.6</v>
      </c>
      <c r="N37" s="36">
        <f>L37-M37</f>
        <v>-2645.2639999999665</v>
      </c>
      <c r="O37" s="25"/>
      <c r="P37" s="30">
        <f>H37+N37</f>
        <v>59445.35199999926</v>
      </c>
      <c r="Q37" s="38"/>
      <c r="R37" s="108">
        <v>0</v>
      </c>
      <c r="S37" s="30">
        <f>D37+R37</f>
        <v>1063889.0000000063</v>
      </c>
      <c r="T37" s="24"/>
      <c r="U37" s="30">
        <f>S37-D37</f>
        <v>0</v>
      </c>
    </row>
    <row r="38" spans="1:21" s="70" customFormat="1" ht="12.75" outlineLevel="1">
      <c r="A38" s="24" t="s">
        <v>168</v>
      </c>
      <c r="B38" s="24" t="s">
        <v>174</v>
      </c>
      <c r="C38" s="24" t="s">
        <v>175</v>
      </c>
      <c r="D38" s="30">
        <v>3300515.999999995</v>
      </c>
      <c r="E38" s="25"/>
      <c r="F38" s="35">
        <v>2120214.7740000016</v>
      </c>
      <c r="G38" s="26">
        <v>2043874.69</v>
      </c>
      <c r="H38" s="36">
        <f>G38-F38</f>
        <v>-76340.08400000166</v>
      </c>
      <c r="I38" s="25"/>
      <c r="J38" s="35">
        <v>-717527.6470000001</v>
      </c>
      <c r="K38" s="117">
        <v>-717194.94</v>
      </c>
      <c r="L38" s="35">
        <f t="shared" si="0"/>
        <v>717527.6470000001</v>
      </c>
      <c r="M38" s="26">
        <f t="shared" si="0"/>
        <v>717194.94</v>
      </c>
      <c r="N38" s="36">
        <f>L38-M38</f>
        <v>332.7070000001695</v>
      </c>
      <c r="O38" s="25"/>
      <c r="P38" s="30">
        <f>H38+N38</f>
        <v>-76007.37700000149</v>
      </c>
      <c r="Q38" s="38"/>
      <c r="R38" s="108">
        <v>81108</v>
      </c>
      <c r="S38" s="30">
        <f>D38+R38</f>
        <v>3381623.999999995</v>
      </c>
      <c r="T38" s="24"/>
      <c r="U38" s="30">
        <f>S38-D38</f>
        <v>81108</v>
      </c>
    </row>
    <row r="39" spans="1:21" s="70" customFormat="1" ht="12.75" outlineLevel="1">
      <c r="A39" s="24" t="s">
        <v>168</v>
      </c>
      <c r="B39" s="24" t="s">
        <v>176</v>
      </c>
      <c r="C39" s="24" t="s">
        <v>177</v>
      </c>
      <c r="D39" s="30">
        <v>-3674158.000000036</v>
      </c>
      <c r="E39" s="25"/>
      <c r="F39" s="35">
        <v>1508121.8510000012</v>
      </c>
      <c r="G39" s="26">
        <v>1810729.67</v>
      </c>
      <c r="H39" s="36">
        <f>G39-F39</f>
        <v>302607.81899999874</v>
      </c>
      <c r="I39" s="25"/>
      <c r="J39" s="35">
        <v>-3124170.5340000005</v>
      </c>
      <c r="K39" s="117">
        <v>-3606955.73</v>
      </c>
      <c r="L39" s="35">
        <f t="shared" si="0"/>
        <v>3124170.5340000005</v>
      </c>
      <c r="M39" s="26">
        <f t="shared" si="0"/>
        <v>3606955.73</v>
      </c>
      <c r="N39" s="36">
        <f>L39-M39</f>
        <v>-482785.19599999953</v>
      </c>
      <c r="O39" s="25"/>
      <c r="P39" s="30">
        <f>H39+N39</f>
        <v>-180177.3770000008</v>
      </c>
      <c r="Q39" s="38"/>
      <c r="R39" s="108">
        <v>-517849</v>
      </c>
      <c r="S39" s="30">
        <f>D39+R39</f>
        <v>-4192007.000000036</v>
      </c>
      <c r="T39" s="24"/>
      <c r="U39" s="30">
        <f>S39-D39</f>
        <v>-517849</v>
      </c>
    </row>
    <row r="40" spans="1:21" s="69" customFormat="1" ht="25.5" customHeight="1">
      <c r="A40" s="11" t="s">
        <v>169</v>
      </c>
      <c r="B40" s="11"/>
      <c r="C40" s="11" t="s">
        <v>199</v>
      </c>
      <c r="D40" s="40">
        <f>SUBTOTAL(9,D37:D39)</f>
        <v>690246.9999999651</v>
      </c>
      <c r="E40" s="41"/>
      <c r="F40" s="42">
        <f>SUBTOTAL(9,F37:F39)</f>
        <v>5024856.999000004</v>
      </c>
      <c r="G40" s="43">
        <f>SUBTOTAL(9,G37:G39)</f>
        <v>5313215.35</v>
      </c>
      <c r="H40" s="44">
        <f>SUBTOTAL(9,H37:H39)</f>
        <v>288358.3509999963</v>
      </c>
      <c r="I40" s="41"/>
      <c r="J40" s="42"/>
      <c r="K40" s="118"/>
      <c r="L40" s="42">
        <f>SUBTOTAL(9,L37:L39)</f>
        <v>4562796.517000001</v>
      </c>
      <c r="M40" s="43">
        <f>SUBTOTAL(9,M37:M39)</f>
        <v>5047894.27</v>
      </c>
      <c r="N40" s="44">
        <f>SUBTOTAL(9,N37:N39)</f>
        <v>-485097.7529999993</v>
      </c>
      <c r="O40" s="41"/>
      <c r="P40" s="40">
        <f>SUBTOTAL(9,P37:P39)</f>
        <v>-196739.40200000303</v>
      </c>
      <c r="Q40" s="103">
        <f>SUBTOTAL(9,Q37:Q39)</f>
        <v>0</v>
      </c>
      <c r="R40" s="109"/>
      <c r="S40" s="40">
        <f>SUBTOTAL(9,S37:S39)</f>
        <v>253505.99999996508</v>
      </c>
      <c r="T40" s="11"/>
      <c r="U40" s="40">
        <f>SUBTOTAL(9,U37:U39)</f>
        <v>-436741</v>
      </c>
    </row>
    <row r="41" spans="1:21" s="70" customFormat="1" ht="12.75" outlineLevel="1">
      <c r="A41" s="24" t="s">
        <v>168</v>
      </c>
      <c r="B41" s="24" t="s">
        <v>178</v>
      </c>
      <c r="C41" s="24" t="s">
        <v>179</v>
      </c>
      <c r="D41" s="30">
        <v>1639446</v>
      </c>
      <c r="E41" s="25"/>
      <c r="F41" s="35">
        <v>1035628.9109999987</v>
      </c>
      <c r="G41" s="26">
        <v>1377239.85</v>
      </c>
      <c r="H41" s="36">
        <f>G41-F41</f>
        <v>341610.9390000014</v>
      </c>
      <c r="I41" s="25"/>
      <c r="J41" s="35">
        <v>-547944.0330000002</v>
      </c>
      <c r="K41" s="117">
        <v>-813987.81</v>
      </c>
      <c r="L41" s="35">
        <f aca="true" t="shared" si="1" ref="L41:M44">-J41</f>
        <v>547944.0330000002</v>
      </c>
      <c r="M41" s="26">
        <f t="shared" si="1"/>
        <v>813987.81</v>
      </c>
      <c r="N41" s="36">
        <f>L41-M41</f>
        <v>-266043.7769999999</v>
      </c>
      <c r="O41" s="25"/>
      <c r="P41" s="30">
        <f>H41+N41</f>
        <v>75567.16200000152</v>
      </c>
      <c r="Q41" s="38"/>
      <c r="R41" s="108">
        <v>0</v>
      </c>
      <c r="S41" s="30">
        <f>D41+R41</f>
        <v>1639446</v>
      </c>
      <c r="T41" s="24"/>
      <c r="U41" s="30">
        <f>S41-D41</f>
        <v>0</v>
      </c>
    </row>
    <row r="42" spans="1:21" s="70" customFormat="1" ht="12.75" outlineLevel="1">
      <c r="A42" s="24" t="s">
        <v>168</v>
      </c>
      <c r="B42" s="24" t="s">
        <v>180</v>
      </c>
      <c r="C42" s="24" t="s">
        <v>181</v>
      </c>
      <c r="D42" s="30">
        <v>3748323.0000000414</v>
      </c>
      <c r="E42" s="25"/>
      <c r="F42" s="35">
        <v>2452290.511999995</v>
      </c>
      <c r="G42" s="26">
        <v>2310067.92</v>
      </c>
      <c r="H42" s="36">
        <f>G42-F42</f>
        <v>-142222.59199999506</v>
      </c>
      <c r="I42" s="25"/>
      <c r="J42" s="35">
        <v>-736109.2579999999</v>
      </c>
      <c r="K42" s="117">
        <v>-548598.32</v>
      </c>
      <c r="L42" s="35">
        <f t="shared" si="1"/>
        <v>736109.2579999999</v>
      </c>
      <c r="M42" s="26">
        <f t="shared" si="1"/>
        <v>548598.32</v>
      </c>
      <c r="N42" s="36">
        <f>L42-M42</f>
        <v>187510.93799999997</v>
      </c>
      <c r="O42" s="25"/>
      <c r="P42" s="30">
        <f>H42+N42</f>
        <v>45288.34600000491</v>
      </c>
      <c r="Q42" s="38"/>
      <c r="R42" s="108">
        <v>0</v>
      </c>
      <c r="S42" s="30">
        <f>D42+R42</f>
        <v>3748323.0000000414</v>
      </c>
      <c r="T42" s="24"/>
      <c r="U42" s="30">
        <f>S42-D42</f>
        <v>0</v>
      </c>
    </row>
    <row r="43" spans="1:21" s="70" customFormat="1" ht="12.75" outlineLevel="1">
      <c r="A43" s="24" t="s">
        <v>168</v>
      </c>
      <c r="B43" s="24" t="s">
        <v>182</v>
      </c>
      <c r="C43" s="24" t="s">
        <v>183</v>
      </c>
      <c r="D43" s="30">
        <v>-906947.0000000156</v>
      </c>
      <c r="E43" s="25"/>
      <c r="F43" s="35">
        <v>15453576.936000058</v>
      </c>
      <c r="G43" s="26">
        <v>15060201.759999989</v>
      </c>
      <c r="H43" s="36">
        <f>G43-F43</f>
        <v>-393375.1760000698</v>
      </c>
      <c r="I43" s="25"/>
      <c r="J43" s="35">
        <v>-15116417.438999996</v>
      </c>
      <c r="K43" s="117">
        <v>-15530530.909999993</v>
      </c>
      <c r="L43" s="35">
        <f t="shared" si="1"/>
        <v>15116417.438999996</v>
      </c>
      <c r="M43" s="26">
        <f t="shared" si="1"/>
        <v>15530530.909999993</v>
      </c>
      <c r="N43" s="36">
        <f>L43-M43</f>
        <v>-414113.4709999971</v>
      </c>
      <c r="O43" s="25"/>
      <c r="P43" s="30">
        <f>H43+N43</f>
        <v>-807488.6470000669</v>
      </c>
      <c r="Q43" s="38"/>
      <c r="R43" s="108">
        <v>-240000</v>
      </c>
      <c r="S43" s="30">
        <f>D43+R43</f>
        <v>-1146947.0000000156</v>
      </c>
      <c r="T43" s="24"/>
      <c r="U43" s="30">
        <f>S43-D43</f>
        <v>-240000</v>
      </c>
    </row>
    <row r="44" spans="1:21" s="70" customFormat="1" ht="12.75" outlineLevel="1">
      <c r="A44" s="24" t="s">
        <v>168</v>
      </c>
      <c r="B44" s="24" t="s">
        <v>184</v>
      </c>
      <c r="C44" s="24" t="s">
        <v>185</v>
      </c>
      <c r="D44" s="30">
        <v>3924140</v>
      </c>
      <c r="E44" s="25"/>
      <c r="F44" s="35">
        <v>1814209.0290000003</v>
      </c>
      <c r="G44" s="26">
        <v>1838298.51</v>
      </c>
      <c r="H44" s="36">
        <f>G44-F44</f>
        <v>24089.48099999968</v>
      </c>
      <c r="I44" s="25"/>
      <c r="J44" s="35">
        <v>-79943.93</v>
      </c>
      <c r="K44" s="117">
        <v>-108453.75</v>
      </c>
      <c r="L44" s="35">
        <f t="shared" si="1"/>
        <v>79943.93</v>
      </c>
      <c r="M44" s="26">
        <f t="shared" si="1"/>
        <v>108453.75</v>
      </c>
      <c r="N44" s="36">
        <f>L44-M44</f>
        <v>-28509.820000000007</v>
      </c>
      <c r="O44" s="25"/>
      <c r="P44" s="30">
        <f>H44+N44</f>
        <v>-4420.339000000327</v>
      </c>
      <c r="Q44" s="38"/>
      <c r="R44" s="108">
        <v>0</v>
      </c>
      <c r="S44" s="30">
        <f>D44+R44</f>
        <v>3924140</v>
      </c>
      <c r="T44" s="24"/>
      <c r="U44" s="30">
        <f>S44-D44</f>
        <v>0</v>
      </c>
    </row>
    <row r="45" spans="1:21" s="69" customFormat="1" ht="25.5" customHeight="1">
      <c r="A45" s="11" t="s">
        <v>169</v>
      </c>
      <c r="B45" s="11"/>
      <c r="C45" s="11" t="s">
        <v>200</v>
      </c>
      <c r="D45" s="40">
        <f>SUBTOTAL(9,D41:D44)</f>
        <v>8404962.000000026</v>
      </c>
      <c r="E45" s="41"/>
      <c r="F45" s="42">
        <f>SUBTOTAL(9,F41:F44)</f>
        <v>20755705.388000052</v>
      </c>
      <c r="G45" s="43">
        <f>SUBTOTAL(9,G41:G44)</f>
        <v>20585808.03999999</v>
      </c>
      <c r="H45" s="44">
        <f>SUBTOTAL(9,H41:H44)</f>
        <v>-169897.3480000638</v>
      </c>
      <c r="I45" s="41"/>
      <c r="J45" s="42"/>
      <c r="K45" s="118"/>
      <c r="L45" s="42">
        <f>SUBTOTAL(9,L41:L44)</f>
        <v>16480414.659999996</v>
      </c>
      <c r="M45" s="43">
        <f>SUBTOTAL(9,M41:M44)</f>
        <v>17001570.78999999</v>
      </c>
      <c r="N45" s="44">
        <f>SUBTOTAL(9,N41:N44)</f>
        <v>-521156.12999999704</v>
      </c>
      <c r="O45" s="41"/>
      <c r="P45" s="40">
        <f>SUBTOTAL(9,P41:P44)</f>
        <v>-691053.4780000609</v>
      </c>
      <c r="Q45" s="103">
        <f>SUBTOTAL(9,Q41:Q44)</f>
        <v>0</v>
      </c>
      <c r="R45" s="109"/>
      <c r="S45" s="40">
        <f>SUBTOTAL(9,S41:S44)</f>
        <v>8164962.000000025</v>
      </c>
      <c r="T45" s="11"/>
      <c r="U45" s="40">
        <f>SUBTOTAL(9,U41:U44)</f>
        <v>-240000</v>
      </c>
    </row>
    <row r="46" spans="1:21" s="70" customFormat="1" ht="12.75" outlineLevel="1">
      <c r="A46" s="24" t="s">
        <v>168</v>
      </c>
      <c r="B46" s="24" t="s">
        <v>186</v>
      </c>
      <c r="C46" s="24" t="s">
        <v>187</v>
      </c>
      <c r="D46" s="30">
        <v>376336</v>
      </c>
      <c r="E46" s="25"/>
      <c r="F46" s="35">
        <v>157188.204</v>
      </c>
      <c r="G46" s="26">
        <v>216724.29</v>
      </c>
      <c r="H46" s="36">
        <f aca="true" t="shared" si="2" ref="H46:H51">G46-F46</f>
        <v>59536.08600000001</v>
      </c>
      <c r="I46" s="25"/>
      <c r="J46" s="35">
        <v>0</v>
      </c>
      <c r="K46" s="117">
        <v>0</v>
      </c>
      <c r="L46" s="35">
        <f aca="true" t="shared" si="3" ref="L46:M51">-J46</f>
        <v>0</v>
      </c>
      <c r="M46" s="26">
        <f t="shared" si="3"/>
        <v>0</v>
      </c>
      <c r="N46" s="36">
        <f aca="true" t="shared" si="4" ref="N46:N51">L46-M46</f>
        <v>0</v>
      </c>
      <c r="O46" s="25"/>
      <c r="P46" s="30">
        <f aca="true" t="shared" si="5" ref="P46:P51">H46+N46</f>
        <v>59536.08600000001</v>
      </c>
      <c r="Q46" s="38"/>
      <c r="R46" s="108">
        <v>0</v>
      </c>
      <c r="S46" s="30">
        <f aca="true" t="shared" si="6" ref="S46:S51">D46+R46</f>
        <v>376336</v>
      </c>
      <c r="T46" s="24"/>
      <c r="U46" s="30">
        <f aca="true" t="shared" si="7" ref="U46:U51">S46-D46</f>
        <v>0</v>
      </c>
    </row>
    <row r="47" spans="1:21" s="70" customFormat="1" ht="12.75" outlineLevel="1">
      <c r="A47" s="24" t="s">
        <v>168</v>
      </c>
      <c r="B47" s="24" t="s">
        <v>188</v>
      </c>
      <c r="C47" s="24" t="s">
        <v>189</v>
      </c>
      <c r="D47" s="30">
        <v>3824285.0000000075</v>
      </c>
      <c r="E47" s="25"/>
      <c r="F47" s="35">
        <v>1541040.17</v>
      </c>
      <c r="G47" s="26">
        <v>1537474.75</v>
      </c>
      <c r="H47" s="36">
        <f t="shared" si="2"/>
        <v>-3565.4199999999255</v>
      </c>
      <c r="I47" s="25"/>
      <c r="J47" s="35">
        <v>-18955.5</v>
      </c>
      <c r="K47" s="117">
        <v>-49677.18</v>
      </c>
      <c r="L47" s="35">
        <f t="shared" si="3"/>
        <v>18955.5</v>
      </c>
      <c r="M47" s="26">
        <f t="shared" si="3"/>
        <v>49677.18</v>
      </c>
      <c r="N47" s="36">
        <f t="shared" si="4"/>
        <v>-30721.68</v>
      </c>
      <c r="O47" s="25"/>
      <c r="P47" s="30">
        <f t="shared" si="5"/>
        <v>-34287.099999999926</v>
      </c>
      <c r="Q47" s="38"/>
      <c r="R47" s="108">
        <v>0</v>
      </c>
      <c r="S47" s="30">
        <f t="shared" si="6"/>
        <v>3824285.0000000075</v>
      </c>
      <c r="T47" s="24"/>
      <c r="U47" s="30">
        <f t="shared" si="7"/>
        <v>0</v>
      </c>
    </row>
    <row r="48" spans="1:21" s="70" customFormat="1" ht="12.75" outlineLevel="1">
      <c r="A48" s="24" t="s">
        <v>168</v>
      </c>
      <c r="B48" s="24" t="s">
        <v>190</v>
      </c>
      <c r="C48" s="24" t="s">
        <v>191</v>
      </c>
      <c r="D48" s="30">
        <v>2734909.0000000354</v>
      </c>
      <c r="E48" s="25"/>
      <c r="F48" s="35">
        <v>1818510.1469999985</v>
      </c>
      <c r="G48" s="26">
        <v>1840436.8</v>
      </c>
      <c r="H48" s="36">
        <f t="shared" si="2"/>
        <v>21926.653000001563</v>
      </c>
      <c r="I48" s="25"/>
      <c r="J48" s="35">
        <v>-394298.20900000003</v>
      </c>
      <c r="K48" s="117">
        <v>-773908.41</v>
      </c>
      <c r="L48" s="35">
        <f t="shared" si="3"/>
        <v>394298.20900000003</v>
      </c>
      <c r="M48" s="26">
        <f t="shared" si="3"/>
        <v>773908.41</v>
      </c>
      <c r="N48" s="36">
        <f t="shared" si="4"/>
        <v>-379610.201</v>
      </c>
      <c r="O48" s="25"/>
      <c r="P48" s="30">
        <f t="shared" si="5"/>
        <v>-357683.54799999844</v>
      </c>
      <c r="Q48" s="38"/>
      <c r="R48" s="108">
        <v>230048</v>
      </c>
      <c r="S48" s="30">
        <f t="shared" si="6"/>
        <v>2964957.0000000354</v>
      </c>
      <c r="T48" s="24"/>
      <c r="U48" s="30">
        <f t="shared" si="7"/>
        <v>230048</v>
      </c>
    </row>
    <row r="49" spans="1:21" s="70" customFormat="1" ht="12.75" outlineLevel="1">
      <c r="A49" s="24" t="s">
        <v>168</v>
      </c>
      <c r="B49" s="24" t="s">
        <v>192</v>
      </c>
      <c r="C49" s="24" t="s">
        <v>193</v>
      </c>
      <c r="D49" s="30">
        <v>2190837</v>
      </c>
      <c r="E49" s="25"/>
      <c r="F49" s="35">
        <v>970691.4880000001</v>
      </c>
      <c r="G49" s="26">
        <v>915338.6100000007</v>
      </c>
      <c r="H49" s="36">
        <f t="shared" si="2"/>
        <v>-55352.877999999444</v>
      </c>
      <c r="I49" s="25"/>
      <c r="J49" s="35">
        <v>-77775.52499999995</v>
      </c>
      <c r="K49" s="117">
        <v>-79158.12</v>
      </c>
      <c r="L49" s="35">
        <f t="shared" si="3"/>
        <v>77775.52499999995</v>
      </c>
      <c r="M49" s="26">
        <f t="shared" si="3"/>
        <v>79158.12</v>
      </c>
      <c r="N49" s="36">
        <f t="shared" si="4"/>
        <v>-1382.5950000000448</v>
      </c>
      <c r="O49" s="25"/>
      <c r="P49" s="30">
        <f t="shared" si="5"/>
        <v>-56735.47299999949</v>
      </c>
      <c r="Q49" s="38"/>
      <c r="R49" s="108">
        <v>-36000</v>
      </c>
      <c r="S49" s="30">
        <f t="shared" si="6"/>
        <v>2154837</v>
      </c>
      <c r="T49" s="24"/>
      <c r="U49" s="30">
        <f t="shared" si="7"/>
        <v>-36000</v>
      </c>
    </row>
    <row r="50" spans="1:21" s="70" customFormat="1" ht="12.75" outlineLevel="1">
      <c r="A50" s="24" t="s">
        <v>168</v>
      </c>
      <c r="B50" s="24" t="s">
        <v>194</v>
      </c>
      <c r="C50" s="24" t="s">
        <v>195</v>
      </c>
      <c r="D50" s="30">
        <v>1449221</v>
      </c>
      <c r="E50" s="25"/>
      <c r="F50" s="35">
        <v>1019290.6390000005</v>
      </c>
      <c r="G50" s="26">
        <v>1114807.26</v>
      </c>
      <c r="H50" s="36">
        <f t="shared" si="2"/>
        <v>95516.62099999946</v>
      </c>
      <c r="I50" s="25"/>
      <c r="J50" s="35">
        <v>-382749.78500000003</v>
      </c>
      <c r="K50" s="117">
        <v>-285801.02</v>
      </c>
      <c r="L50" s="35">
        <f t="shared" si="3"/>
        <v>382749.78500000003</v>
      </c>
      <c r="M50" s="26">
        <f t="shared" si="3"/>
        <v>285801.02</v>
      </c>
      <c r="N50" s="36">
        <f t="shared" si="4"/>
        <v>96948.76500000001</v>
      </c>
      <c r="O50" s="25"/>
      <c r="P50" s="30">
        <f t="shared" si="5"/>
        <v>192465.38599999947</v>
      </c>
      <c r="Q50" s="38"/>
      <c r="R50" s="108">
        <v>138516</v>
      </c>
      <c r="S50" s="30">
        <f t="shared" si="6"/>
        <v>1587737</v>
      </c>
      <c r="T50" s="24"/>
      <c r="U50" s="30">
        <f t="shared" si="7"/>
        <v>138516</v>
      </c>
    </row>
    <row r="51" spans="1:21" s="70" customFormat="1" ht="12.75" outlineLevel="1">
      <c r="A51" s="24" t="s">
        <v>168</v>
      </c>
      <c r="B51" s="24" t="s">
        <v>196</v>
      </c>
      <c r="C51" s="24" t="s">
        <v>197</v>
      </c>
      <c r="D51" s="30">
        <v>2528583</v>
      </c>
      <c r="E51" s="25"/>
      <c r="F51" s="35">
        <v>1198368.332999999</v>
      </c>
      <c r="G51" s="26">
        <v>1209481.48</v>
      </c>
      <c r="H51" s="36">
        <f t="shared" si="2"/>
        <v>11113.147000001045</v>
      </c>
      <c r="I51" s="25"/>
      <c r="J51" s="35">
        <v>-117063.20600000002</v>
      </c>
      <c r="K51" s="117">
        <v>-103098.02</v>
      </c>
      <c r="L51" s="35">
        <f t="shared" si="3"/>
        <v>117063.20600000002</v>
      </c>
      <c r="M51" s="26">
        <f t="shared" si="3"/>
        <v>103098.02</v>
      </c>
      <c r="N51" s="36">
        <f t="shared" si="4"/>
        <v>13965.186000000016</v>
      </c>
      <c r="O51" s="25"/>
      <c r="P51" s="30">
        <f t="shared" si="5"/>
        <v>25078.33300000106</v>
      </c>
      <c r="Q51" s="38"/>
      <c r="R51" s="108">
        <v>80000</v>
      </c>
      <c r="S51" s="30">
        <f t="shared" si="6"/>
        <v>2608583</v>
      </c>
      <c r="T51" s="24"/>
      <c r="U51" s="30">
        <f t="shared" si="7"/>
        <v>80000</v>
      </c>
    </row>
    <row r="52" spans="1:21" s="69" customFormat="1" ht="25.5" customHeight="1">
      <c r="A52" s="11" t="s">
        <v>169</v>
      </c>
      <c r="B52" s="11"/>
      <c r="C52" s="11" t="s">
        <v>201</v>
      </c>
      <c r="D52" s="40">
        <f>SUBTOTAL(9,D46:D51)</f>
        <v>13104171.000000043</v>
      </c>
      <c r="E52" s="41"/>
      <c r="F52" s="42">
        <f>SUBTOTAL(9,F46:F51)</f>
        <v>6705088.980999998</v>
      </c>
      <c r="G52" s="43">
        <f>SUBTOTAL(9,G46:G51)</f>
        <v>6834263.1899999995</v>
      </c>
      <c r="H52" s="44">
        <f>SUBTOTAL(9,H46:H51)</f>
        <v>129174.20900000271</v>
      </c>
      <c r="I52" s="41"/>
      <c r="J52" s="42"/>
      <c r="K52" s="118"/>
      <c r="L52" s="42">
        <f>SUBTOTAL(9,L46:L51)</f>
        <v>990842.2250000001</v>
      </c>
      <c r="M52" s="43">
        <f>SUBTOTAL(9,M46:M51)</f>
        <v>1291642.75</v>
      </c>
      <c r="N52" s="44">
        <f>SUBTOTAL(9,N46:N51)</f>
        <v>-300800.525</v>
      </c>
      <c r="O52" s="41"/>
      <c r="P52" s="40">
        <f>SUBTOTAL(9,P46:P51)</f>
        <v>-171626.31599999728</v>
      </c>
      <c r="Q52" s="103">
        <f>SUBTOTAL(9,Q46:Q51)</f>
        <v>0</v>
      </c>
      <c r="R52" s="109"/>
      <c r="S52" s="40">
        <f>SUBTOTAL(9,S46:S51)</f>
        <v>13516735.000000043</v>
      </c>
      <c r="T52" s="11"/>
      <c r="U52" s="40">
        <f>SUBTOTAL(9,U46:U51)</f>
        <v>412564</v>
      </c>
    </row>
    <row r="53" spans="1:21" s="70" customFormat="1" ht="12.75">
      <c r="A53" s="24" t="s">
        <v>57</v>
      </c>
      <c r="B53" s="24">
        <v>0</v>
      </c>
      <c r="C53" s="24">
        <v>0</v>
      </c>
      <c r="D53" s="30">
        <v>0</v>
      </c>
      <c r="E53" s="25"/>
      <c r="F53" s="35">
        <v>0</v>
      </c>
      <c r="G53" s="26">
        <v>0</v>
      </c>
      <c r="H53" s="36">
        <f>G53-F53</f>
        <v>0</v>
      </c>
      <c r="I53" s="25"/>
      <c r="J53" s="35">
        <v>0</v>
      </c>
      <c r="K53" s="117">
        <v>0</v>
      </c>
      <c r="L53" s="35">
        <f>-J53</f>
        <v>0</v>
      </c>
      <c r="M53" s="26">
        <f>-K53</f>
        <v>0</v>
      </c>
      <c r="N53" s="36">
        <f>L53-M53</f>
        <v>0</v>
      </c>
      <c r="O53" s="25"/>
      <c r="P53" s="30">
        <f>H53+N53</f>
        <v>0</v>
      </c>
      <c r="Q53" s="38"/>
      <c r="R53" s="108">
        <v>0</v>
      </c>
      <c r="S53" s="30">
        <f>D53+R53</f>
        <v>0</v>
      </c>
      <c r="T53" s="24"/>
      <c r="U53" s="30">
        <f>S53-D53</f>
        <v>0</v>
      </c>
    </row>
    <row r="54" spans="1:21" s="69" customFormat="1" ht="25.5" customHeight="1">
      <c r="A54" s="11" t="s">
        <v>77</v>
      </c>
      <c r="B54" s="11"/>
      <c r="C54" s="11" t="s">
        <v>75</v>
      </c>
      <c r="D54" s="40" t="s">
        <v>76</v>
      </c>
      <c r="E54" s="41"/>
      <c r="F54" s="42" t="s">
        <v>76</v>
      </c>
      <c r="G54" s="43" t="s">
        <v>76</v>
      </c>
      <c r="H54" s="44" t="s">
        <v>76</v>
      </c>
      <c r="I54" s="41"/>
      <c r="J54" s="42"/>
      <c r="K54" s="118"/>
      <c r="L54" s="42" t="s">
        <v>76</v>
      </c>
      <c r="M54" s="43" t="s">
        <v>76</v>
      </c>
      <c r="N54" s="44" t="s">
        <v>76</v>
      </c>
      <c r="O54" s="41"/>
      <c r="P54" s="40" t="s">
        <v>76</v>
      </c>
      <c r="Q54" s="103" t="s">
        <v>76</v>
      </c>
      <c r="R54" s="109"/>
      <c r="S54" s="40" t="s">
        <v>76</v>
      </c>
      <c r="T54" s="11"/>
      <c r="U54" s="40" t="s">
        <v>76</v>
      </c>
    </row>
    <row r="55" spans="1:21" ht="12.75">
      <c r="A55" s="3"/>
      <c r="C55" s="3"/>
      <c r="D55" s="28"/>
      <c r="E55" s="17"/>
      <c r="F55" s="31"/>
      <c r="G55" s="18"/>
      <c r="H55" s="32"/>
      <c r="I55" s="19"/>
      <c r="J55" s="31"/>
      <c r="K55" s="115"/>
      <c r="L55" s="31"/>
      <c r="M55" s="18"/>
      <c r="N55" s="32"/>
      <c r="P55" s="28"/>
      <c r="S55" s="28"/>
      <c r="U55" s="28"/>
    </row>
    <row r="56" spans="1:21" ht="12.75">
      <c r="A56" s="68"/>
      <c r="B56" s="71" t="s">
        <v>71</v>
      </c>
      <c r="C56" s="83"/>
      <c r="D56" s="124">
        <f>SUM(D32:D53)/2</f>
        <v>23625166.00000003</v>
      </c>
      <c r="E56" s="22"/>
      <c r="F56" s="126">
        <f>SUM(F33:F53)/2</f>
        <v>33002270.837000057</v>
      </c>
      <c r="G56" s="101">
        <f>SUM(G33:G53)/2</f>
        <v>33369033.479999986</v>
      </c>
      <c r="H56" s="127">
        <f>SUM(H33:H53)/2</f>
        <v>366762.6429999345</v>
      </c>
      <c r="I56" s="22"/>
      <c r="J56" s="101">
        <f>SUM(J33:J53)</f>
        <v>-22052120.345999993</v>
      </c>
      <c r="K56" s="119">
        <f>SUM(K33:K53)</f>
        <v>-23503667.439999994</v>
      </c>
      <c r="L56" s="126">
        <f>-J56</f>
        <v>22052120.345999993</v>
      </c>
      <c r="M56" s="101">
        <f>-K56</f>
        <v>23503667.439999994</v>
      </c>
      <c r="N56" s="127">
        <f>L56-M56</f>
        <v>-1451547.0940000005</v>
      </c>
      <c r="O56" s="20"/>
      <c r="P56" s="124">
        <f>H56+N56</f>
        <v>-1084784.451000066</v>
      </c>
      <c r="Q56" s="39"/>
      <c r="R56" s="110">
        <f>SUM(R34:R53)</f>
        <v>-264177</v>
      </c>
      <c r="S56" s="124">
        <f>D56+R56</f>
        <v>23360989.00000003</v>
      </c>
      <c r="T56" s="68"/>
      <c r="U56" s="124">
        <f>S56-D56</f>
        <v>-264177</v>
      </c>
    </row>
    <row r="57" ht="12.75">
      <c r="A57" t="s">
        <v>109</v>
      </c>
    </row>
    <row r="58" ht="12.75">
      <c r="A58" t="s">
        <v>89</v>
      </c>
    </row>
    <row r="59" spans="1:8" ht="12.75">
      <c r="A59" t="s">
        <v>103</v>
      </c>
      <c r="H59" s="14"/>
    </row>
    <row r="60" spans="1:8" ht="12.75">
      <c r="A60" t="s">
        <v>104</v>
      </c>
      <c r="H60" s="14"/>
    </row>
    <row r="61" spans="1:8" ht="12.75">
      <c r="A61" t="s">
        <v>90</v>
      </c>
      <c r="H61" s="14"/>
    </row>
    <row r="62" spans="1:8" ht="12.75">
      <c r="A62" t="s">
        <v>96</v>
      </c>
      <c r="H62" s="14"/>
    </row>
    <row r="63" spans="1:8" ht="12.75">
      <c r="A63" t="s">
        <v>97</v>
      </c>
      <c r="H63" s="14"/>
    </row>
    <row r="64" spans="1:8" ht="12.75">
      <c r="A64" t="s">
        <v>98</v>
      </c>
      <c r="H64" s="14"/>
    </row>
    <row r="65" spans="1:8" ht="12.75">
      <c r="A65" t="s">
        <v>93</v>
      </c>
      <c r="D65"/>
      <c r="E65" s="13"/>
      <c r="H65" s="14"/>
    </row>
    <row r="66" spans="1:5" ht="12.75">
      <c r="A66" t="s">
        <v>73</v>
      </c>
      <c r="E66" s="13"/>
    </row>
    <row r="67" spans="1:5" ht="12.75">
      <c r="A67" t="s">
        <v>114</v>
      </c>
      <c r="D67"/>
      <c r="E67" s="13"/>
    </row>
    <row r="68" spans="1:5" ht="12.75">
      <c r="A68" t="s">
        <v>94</v>
      </c>
      <c r="C68" s="10"/>
      <c r="D68"/>
      <c r="E68" s="13"/>
    </row>
    <row r="69" spans="1:5" ht="12.75">
      <c r="A69" t="s">
        <v>115</v>
      </c>
      <c r="D69" s="13"/>
      <c r="E69" s="13"/>
    </row>
    <row r="70" spans="1:5" ht="12.75">
      <c r="A70" t="s">
        <v>102</v>
      </c>
      <c r="D70" s="13"/>
      <c r="E70" s="13"/>
    </row>
    <row r="71" ht="12.75">
      <c r="A71" t="s">
        <v>30</v>
      </c>
    </row>
    <row r="72" spans="1:21" s="70" customFormat="1" ht="12.75">
      <c r="A72" s="310"/>
      <c r="B72" s="24"/>
      <c r="C72" s="310"/>
      <c r="D72" s="311"/>
      <c r="E72" s="312"/>
      <c r="F72" s="313"/>
      <c r="G72" s="314"/>
      <c r="H72" s="315"/>
      <c r="I72" s="316"/>
      <c r="J72" s="313"/>
      <c r="K72" s="317"/>
      <c r="L72" s="313"/>
      <c r="M72" s="314"/>
      <c r="N72" s="315"/>
      <c r="O72" s="25"/>
      <c r="P72" s="311"/>
      <c r="Q72" s="38"/>
      <c r="R72" s="108"/>
      <c r="S72" s="311"/>
      <c r="T72" s="24"/>
      <c r="U72" s="311"/>
    </row>
    <row r="73" spans="1:21" s="70" customFormat="1" ht="12.75">
      <c r="A73" s="310"/>
      <c r="B73" s="24"/>
      <c r="C73" s="310"/>
      <c r="D73" s="311"/>
      <c r="E73" s="312"/>
      <c r="F73" s="313"/>
      <c r="G73" s="314"/>
      <c r="H73" s="315"/>
      <c r="I73" s="316"/>
      <c r="J73" s="313"/>
      <c r="K73" s="317"/>
      <c r="L73" s="313"/>
      <c r="M73" s="314"/>
      <c r="N73" s="315"/>
      <c r="O73" s="25"/>
      <c r="P73" s="311"/>
      <c r="Q73" s="38"/>
      <c r="R73" s="108"/>
      <c r="S73" s="311"/>
      <c r="T73" s="24"/>
      <c r="U73" s="311"/>
    </row>
    <row r="74" spans="1:21" s="70" customFormat="1" ht="12.75">
      <c r="A74" s="310" t="s">
        <v>36</v>
      </c>
      <c r="B74" s="24"/>
      <c r="C74" s="310"/>
      <c r="D74" s="311" t="s">
        <v>37</v>
      </c>
      <c r="E74" s="312"/>
      <c r="F74" s="313" t="s">
        <v>37</v>
      </c>
      <c r="G74" s="314" t="s">
        <v>38</v>
      </c>
      <c r="H74" s="315"/>
      <c r="I74" s="316"/>
      <c r="J74" s="313" t="s">
        <v>37</v>
      </c>
      <c r="K74" s="317" t="s">
        <v>38</v>
      </c>
      <c r="L74" s="313"/>
      <c r="M74" s="314"/>
      <c r="N74" s="315"/>
      <c r="O74" s="25"/>
      <c r="P74" s="311"/>
      <c r="Q74" s="38"/>
      <c r="R74" s="108" t="s">
        <v>72</v>
      </c>
      <c r="S74" s="311"/>
      <c r="T74" s="24"/>
      <c r="U74" s="311"/>
    </row>
    <row r="75" spans="1:21" s="70" customFormat="1" ht="25.5">
      <c r="A75" s="310" t="s">
        <v>39</v>
      </c>
      <c r="B75" s="24"/>
      <c r="C75" s="310"/>
      <c r="D75" s="311" t="s">
        <v>40</v>
      </c>
      <c r="E75" s="312"/>
      <c r="F75" s="313" t="s">
        <v>41</v>
      </c>
      <c r="G75" s="314" t="s">
        <v>41</v>
      </c>
      <c r="H75" s="315"/>
      <c r="I75" s="316"/>
      <c r="J75" s="313" t="s">
        <v>41</v>
      </c>
      <c r="K75" s="317" t="s">
        <v>41</v>
      </c>
      <c r="L75" s="313"/>
      <c r="M75" s="314"/>
      <c r="N75" s="315"/>
      <c r="O75" s="25"/>
      <c r="P75" s="311"/>
      <c r="Q75" s="38"/>
      <c r="R75" s="108" t="s">
        <v>40</v>
      </c>
      <c r="S75" s="311"/>
      <c r="T75" s="24"/>
      <c r="U75" s="311"/>
    </row>
    <row r="76" spans="1:21" s="70" customFormat="1" ht="12.75">
      <c r="A76" s="310" t="s">
        <v>80</v>
      </c>
      <c r="B76" s="24"/>
      <c r="C76" s="310"/>
      <c r="D76" s="311"/>
      <c r="E76" s="312"/>
      <c r="F76" s="313" t="s">
        <v>78</v>
      </c>
      <c r="G76" s="314" t="s">
        <v>78</v>
      </c>
      <c r="H76" s="315"/>
      <c r="I76" s="316"/>
      <c r="J76" s="313" t="s">
        <v>79</v>
      </c>
      <c r="K76" s="317" t="s">
        <v>79</v>
      </c>
      <c r="L76" s="313"/>
      <c r="M76" s="314"/>
      <c r="N76" s="315"/>
      <c r="O76" s="25"/>
      <c r="P76" s="311"/>
      <c r="Q76" s="38"/>
      <c r="R76" s="108"/>
      <c r="S76" s="311"/>
      <c r="T76" s="24"/>
      <c r="U76" s="311"/>
    </row>
    <row r="77" spans="1:21" s="70" customFormat="1" ht="12.75">
      <c r="A77" s="310"/>
      <c r="B77" s="24"/>
      <c r="C77" s="310"/>
      <c r="D77" s="311"/>
      <c r="E77" s="312"/>
      <c r="F77" s="313"/>
      <c r="G77" s="314"/>
      <c r="H77" s="315"/>
      <c r="I77" s="316"/>
      <c r="J77" s="313"/>
      <c r="K77" s="317"/>
      <c r="L77" s="313"/>
      <c r="M77" s="314"/>
      <c r="N77" s="315"/>
      <c r="O77" s="25"/>
      <c r="P77" s="311"/>
      <c r="Q77" s="38"/>
      <c r="R77" s="108"/>
      <c r="S77" s="311"/>
      <c r="T77" s="24"/>
      <c r="U77" s="311"/>
    </row>
    <row r="78" spans="1:21" ht="12.75">
      <c r="A78" s="68" t="s">
        <v>70</v>
      </c>
      <c r="B78" s="71" t="s">
        <v>58</v>
      </c>
      <c r="C78" s="83"/>
      <c r="D78" s="124">
        <v>-1263812.9999999648</v>
      </c>
      <c r="E78" s="22"/>
      <c r="F78" s="126">
        <v>5945233.045999948</v>
      </c>
      <c r="G78" s="101">
        <v>755668.9000000034</v>
      </c>
      <c r="H78" s="127">
        <f>G78-F78</f>
        <v>-5189564.145999945</v>
      </c>
      <c r="I78" s="22"/>
      <c r="J78" s="101">
        <v>-7436571.227000014</v>
      </c>
      <c r="K78" s="119">
        <v>-68851.59</v>
      </c>
      <c r="L78" s="126">
        <f>-J78</f>
        <v>7436571.227000014</v>
      </c>
      <c r="M78" s="101">
        <f>-K78</f>
        <v>68851.59</v>
      </c>
      <c r="N78" s="127">
        <f>L78-M78</f>
        <v>7367719.637000014</v>
      </c>
      <c r="O78" s="20"/>
      <c r="P78" s="124">
        <f>H78+N78</f>
        <v>2178155.4910000693</v>
      </c>
      <c r="Q78" s="39"/>
      <c r="R78" s="110">
        <v>0</v>
      </c>
      <c r="S78" s="124">
        <f>D78+R78</f>
        <v>-1263812.9999999648</v>
      </c>
      <c r="T78" s="68"/>
      <c r="U78" s="124">
        <f>S78-D78</f>
        <v>0</v>
      </c>
    </row>
    <row r="79" spans="1:21" s="70" customFormat="1" ht="12.75">
      <c r="A79" s="310"/>
      <c r="B79" s="24"/>
      <c r="C79" s="310"/>
      <c r="D79" s="311"/>
      <c r="E79" s="312"/>
      <c r="F79" s="313"/>
      <c r="G79" s="314"/>
      <c r="H79" s="315"/>
      <c r="I79" s="316"/>
      <c r="J79" s="313"/>
      <c r="K79" s="317"/>
      <c r="L79" s="313"/>
      <c r="M79" s="314"/>
      <c r="N79" s="315"/>
      <c r="O79" s="25"/>
      <c r="P79" s="311"/>
      <c r="Q79" s="38"/>
      <c r="R79" s="108"/>
      <c r="S79" s="311"/>
      <c r="T79" s="24"/>
      <c r="U79" s="311"/>
    </row>
    <row r="80" spans="1:21" s="70" customFormat="1" ht="12.75">
      <c r="A80" s="310"/>
      <c r="B80" s="1" t="s">
        <v>151</v>
      </c>
      <c r="C80" s="310"/>
      <c r="D80" s="311"/>
      <c r="E80" s="312"/>
      <c r="F80" s="313"/>
      <c r="G80" s="314"/>
      <c r="H80" s="315"/>
      <c r="I80" s="316"/>
      <c r="J80" s="313"/>
      <c r="K80" s="317"/>
      <c r="L80" s="313"/>
      <c r="M80" s="314"/>
      <c r="N80" s="315"/>
      <c r="O80" s="25"/>
      <c r="P80" s="311"/>
      <c r="Q80" s="38"/>
      <c r="R80" s="108"/>
      <c r="S80" s="311"/>
      <c r="T80" s="24"/>
      <c r="U80" s="311"/>
    </row>
    <row r="81" ht="12.75">
      <c r="A81" t="s">
        <v>110</v>
      </c>
    </row>
    <row r="82" ht="12.75">
      <c r="A82" t="s">
        <v>129</v>
      </c>
    </row>
    <row r="83" ht="12.75">
      <c r="A83" t="s">
        <v>89</v>
      </c>
    </row>
    <row r="84" spans="1:6" ht="12.75">
      <c r="A84" t="s">
        <v>103</v>
      </c>
      <c r="E84" s="66"/>
      <c r="F84" s="66"/>
    </row>
    <row r="85" spans="1:6" ht="12.75">
      <c r="A85" t="s">
        <v>104</v>
      </c>
      <c r="E85" s="66"/>
      <c r="F85" s="66"/>
    </row>
    <row r="86" spans="1:6" ht="12.75">
      <c r="A86" t="s">
        <v>100</v>
      </c>
      <c r="E86" s="66"/>
      <c r="F86" s="66"/>
    </row>
    <row r="87" spans="1:6" ht="12.75">
      <c r="A87" t="s">
        <v>101</v>
      </c>
      <c r="E87" s="67"/>
      <c r="F87" s="67"/>
    </row>
    <row r="88" spans="1:6" ht="12.75">
      <c r="A88" t="s">
        <v>90</v>
      </c>
      <c r="E88" s="67"/>
      <c r="F88" s="67"/>
    </row>
    <row r="89" ht="12.75">
      <c r="A89" t="s">
        <v>85</v>
      </c>
    </row>
    <row r="90" ht="12.75">
      <c r="A90" t="s">
        <v>88</v>
      </c>
    </row>
    <row r="91" spans="1:6" ht="12.75">
      <c r="A91" t="s">
        <v>97</v>
      </c>
      <c r="F91" s="45" t="s">
        <v>131</v>
      </c>
    </row>
    <row r="92" ht="12.75">
      <c r="A92" t="s">
        <v>98</v>
      </c>
    </row>
    <row r="93" spans="1:8" ht="12.75">
      <c r="A93" t="s">
        <v>93</v>
      </c>
      <c r="D93" s="13"/>
      <c r="E93" s="13"/>
      <c r="H93" s="14"/>
    </row>
    <row r="94" spans="1:8" ht="12.75">
      <c r="A94" t="s">
        <v>130</v>
      </c>
      <c r="D94" s="13"/>
      <c r="E94" s="13"/>
      <c r="H94" s="14"/>
    </row>
    <row r="95" spans="1:8" ht="12.75">
      <c r="A95" t="s">
        <v>73</v>
      </c>
      <c r="B95" s="48"/>
      <c r="C95" s="49"/>
      <c r="D95" s="13"/>
      <c r="E95" s="13"/>
      <c r="H95" s="14"/>
    </row>
    <row r="96" spans="1:8" ht="12.75">
      <c r="A96" t="s">
        <v>94</v>
      </c>
      <c r="H96" s="14"/>
    </row>
    <row r="97" ht="12.75">
      <c r="A97" t="s">
        <v>122</v>
      </c>
    </row>
    <row r="98" ht="12.75">
      <c r="A98" t="s">
        <v>91</v>
      </c>
    </row>
    <row r="99" ht="12.75">
      <c r="A99" t="s">
        <v>92</v>
      </c>
    </row>
    <row r="100" ht="12.75">
      <c r="A100" t="s">
        <v>105</v>
      </c>
    </row>
    <row r="101" ht="12.75">
      <c r="A101" t="s">
        <v>30</v>
      </c>
    </row>
    <row r="102" spans="1:21" ht="12.75">
      <c r="A102" t="s">
        <v>36</v>
      </c>
      <c r="B102" t="s">
        <v>12</v>
      </c>
      <c r="C102" t="s">
        <v>128</v>
      </c>
      <c r="D102" s="29" t="s">
        <v>37</v>
      </c>
      <c r="F102" s="33" t="s">
        <v>37</v>
      </c>
      <c r="G102" s="20" t="s">
        <v>38</v>
      </c>
      <c r="H102" s="34"/>
      <c r="J102" s="33" t="s">
        <v>37</v>
      </c>
      <c r="K102" s="116" t="s">
        <v>38</v>
      </c>
      <c r="L102" s="33"/>
      <c r="M102" s="20"/>
      <c r="N102" s="34"/>
      <c r="P102" s="29"/>
      <c r="R102" s="106" t="s">
        <v>72</v>
      </c>
      <c r="S102" s="29"/>
      <c r="U102" s="29"/>
    </row>
    <row r="103" spans="1:21" ht="12.75">
      <c r="A103" t="s">
        <v>39</v>
      </c>
      <c r="D103" s="29" t="s">
        <v>40</v>
      </c>
      <c r="F103" s="33" t="s">
        <v>41</v>
      </c>
      <c r="G103" s="20" t="s">
        <v>41</v>
      </c>
      <c r="H103" s="34"/>
      <c r="J103" s="33" t="s">
        <v>41</v>
      </c>
      <c r="K103" s="116" t="s">
        <v>41</v>
      </c>
      <c r="L103" s="33"/>
      <c r="M103" s="20"/>
      <c r="N103" s="34"/>
      <c r="P103" s="29"/>
      <c r="R103" s="107" t="s">
        <v>40</v>
      </c>
      <c r="S103" s="29"/>
      <c r="U103" s="29"/>
    </row>
    <row r="104" spans="1:21" ht="12.75">
      <c r="A104" t="s">
        <v>80</v>
      </c>
      <c r="D104" s="29"/>
      <c r="F104" s="33" t="s">
        <v>78</v>
      </c>
      <c r="G104" s="20" t="s">
        <v>78</v>
      </c>
      <c r="H104" s="34"/>
      <c r="J104" s="33" t="s">
        <v>79</v>
      </c>
      <c r="K104" s="116" t="s">
        <v>79</v>
      </c>
      <c r="L104" s="33"/>
      <c r="M104" s="20"/>
      <c r="N104" s="34"/>
      <c r="P104" s="29"/>
      <c r="S104" s="29"/>
      <c r="U104" s="29"/>
    </row>
    <row r="105" spans="1:21" s="70" customFormat="1" ht="12.75">
      <c r="A105" s="24" t="s">
        <v>168</v>
      </c>
      <c r="B105" s="24" t="s">
        <v>202</v>
      </c>
      <c r="C105" s="24" t="s">
        <v>203</v>
      </c>
      <c r="D105" s="30">
        <v>100000.00000000745</v>
      </c>
      <c r="E105" s="25"/>
      <c r="F105" s="35">
        <v>13162893.600000003</v>
      </c>
      <c r="G105" s="26">
        <v>26751138.97</v>
      </c>
      <c r="H105" s="36">
        <f>G105-F105</f>
        <v>13588245.369999995</v>
      </c>
      <c r="I105" s="25"/>
      <c r="J105" s="35">
        <v>-24119473.599999998</v>
      </c>
      <c r="K105" s="117">
        <v>-31617303.219999995</v>
      </c>
      <c r="L105" s="35">
        <f>-J105</f>
        <v>24119473.599999998</v>
      </c>
      <c r="M105" s="26">
        <f>-K105</f>
        <v>31617303.219999995</v>
      </c>
      <c r="N105" s="36">
        <f>L105-M105</f>
        <v>-7497829.619999997</v>
      </c>
      <c r="O105" s="25"/>
      <c r="P105" s="30">
        <f>H105+N105</f>
        <v>6090415.749999998</v>
      </c>
      <c r="Q105" s="38"/>
      <c r="R105" s="108">
        <v>0</v>
      </c>
      <c r="S105" s="30">
        <f>D105+R105</f>
        <v>100000.00000000745</v>
      </c>
      <c r="T105" s="24"/>
      <c r="U105" s="30">
        <f>S105-D105</f>
        <v>0</v>
      </c>
    </row>
    <row r="106" spans="1:21" s="70" customFormat="1" ht="12.75">
      <c r="A106" s="24" t="s">
        <v>57</v>
      </c>
      <c r="B106" s="24" t="s">
        <v>204</v>
      </c>
      <c r="C106" s="24" t="s">
        <v>205</v>
      </c>
      <c r="D106" s="30">
        <v>3575264</v>
      </c>
      <c r="E106" s="25"/>
      <c r="F106" s="35">
        <v>166002.602</v>
      </c>
      <c r="G106" s="26">
        <v>569382.73</v>
      </c>
      <c r="H106" s="36">
        <f>G106-F106</f>
        <v>403380.12799999997</v>
      </c>
      <c r="I106" s="25"/>
      <c r="J106" s="35">
        <v>0</v>
      </c>
      <c r="K106" s="117">
        <v>0</v>
      </c>
      <c r="L106" s="35">
        <f>-J106</f>
        <v>0</v>
      </c>
      <c r="M106" s="26">
        <f>-K106</f>
        <v>0</v>
      </c>
      <c r="N106" s="36">
        <f>L106-M106</f>
        <v>0</v>
      </c>
      <c r="O106" s="25"/>
      <c r="P106" s="30">
        <f>H106+N106</f>
        <v>403380.12799999997</v>
      </c>
      <c r="Q106" s="38"/>
      <c r="R106" s="108">
        <v>0</v>
      </c>
      <c r="S106" s="30">
        <f>D106+R106</f>
        <v>3575264</v>
      </c>
      <c r="T106" s="24"/>
      <c r="U106" s="30">
        <f>S106-D106</f>
        <v>0</v>
      </c>
    </row>
    <row r="107" spans="1:16" ht="12.75">
      <c r="A107" t="s">
        <v>135</v>
      </c>
      <c r="B107" s="46"/>
      <c r="C107" s="46"/>
      <c r="D107" s="47"/>
      <c r="E107" s="47"/>
      <c r="F107" s="47"/>
      <c r="G107" s="47"/>
      <c r="H107" s="47"/>
      <c r="I107" s="47"/>
      <c r="J107" s="47"/>
      <c r="L107" s="47"/>
      <c r="M107" s="47"/>
      <c r="N107" s="47"/>
      <c r="O107" s="47"/>
      <c r="P107" s="47"/>
    </row>
    <row r="108" spans="1:16" ht="12.75">
      <c r="A108" s="46" t="s">
        <v>129</v>
      </c>
      <c r="B108" s="46"/>
      <c r="C108" s="46"/>
      <c r="D108" s="47"/>
      <c r="E108" s="47"/>
      <c r="F108" s="47"/>
      <c r="G108" s="47"/>
      <c r="H108" s="47"/>
      <c r="I108" s="47"/>
      <c r="J108" s="47"/>
      <c r="L108" s="47"/>
      <c r="M108" s="47"/>
      <c r="N108" s="47"/>
      <c r="O108" s="47"/>
      <c r="P108" s="47"/>
    </row>
    <row r="109" spans="1:16" ht="12.75">
      <c r="A109" s="46" t="s">
        <v>89</v>
      </c>
      <c r="B109" s="46"/>
      <c r="C109" s="46"/>
      <c r="D109" s="47"/>
      <c r="E109" s="47"/>
      <c r="F109" s="47"/>
      <c r="G109" s="47"/>
      <c r="H109" s="47"/>
      <c r="I109" s="47"/>
      <c r="J109" s="47"/>
      <c r="L109" s="47"/>
      <c r="M109" s="47"/>
      <c r="N109" s="47"/>
      <c r="O109" s="47"/>
      <c r="P109" s="47"/>
    </row>
    <row r="110" spans="1:16" ht="12.75">
      <c r="A110" s="46" t="s">
        <v>103</v>
      </c>
      <c r="B110" s="46"/>
      <c r="C110" s="46"/>
      <c r="D110" s="47"/>
      <c r="E110" s="47"/>
      <c r="F110" s="47"/>
      <c r="G110" s="47"/>
      <c r="H110" s="47"/>
      <c r="I110" s="47"/>
      <c r="J110" s="47"/>
      <c r="L110" s="47"/>
      <c r="M110" s="47"/>
      <c r="N110" s="47"/>
      <c r="O110" s="47"/>
      <c r="P110" s="47"/>
    </row>
    <row r="111" spans="1:16" ht="12.75">
      <c r="A111" s="46" t="s">
        <v>104</v>
      </c>
      <c r="B111" s="46"/>
      <c r="C111" s="46"/>
      <c r="D111" s="47"/>
      <c r="E111" s="47"/>
      <c r="F111" s="47"/>
      <c r="G111" s="47"/>
      <c r="H111" s="47"/>
      <c r="I111" s="47"/>
      <c r="J111" s="47"/>
      <c r="L111" s="47"/>
      <c r="M111" s="47"/>
      <c r="N111" s="47"/>
      <c r="O111" s="47"/>
      <c r="P111" s="47"/>
    </row>
    <row r="112" spans="1:16" ht="12.75">
      <c r="A112" t="s">
        <v>145</v>
      </c>
      <c r="B112" s="46"/>
      <c r="C112" s="46"/>
      <c r="D112" s="47"/>
      <c r="E112" s="47"/>
      <c r="F112" s="47"/>
      <c r="G112" s="47"/>
      <c r="H112" s="47"/>
      <c r="I112" s="47"/>
      <c r="J112" s="47"/>
      <c r="L112" s="47"/>
      <c r="M112" s="47"/>
      <c r="N112" s="47"/>
      <c r="O112" s="47"/>
      <c r="P112" s="47"/>
    </row>
    <row r="113" spans="1:16" ht="12.75">
      <c r="A113" s="46" t="s">
        <v>101</v>
      </c>
      <c r="B113" s="46"/>
      <c r="C113" s="46"/>
      <c r="D113" s="47"/>
      <c r="E113" s="47"/>
      <c r="F113" s="47"/>
      <c r="G113" s="47"/>
      <c r="H113" s="47"/>
      <c r="I113" s="47"/>
      <c r="J113" s="47"/>
      <c r="L113" s="47"/>
      <c r="M113" s="47"/>
      <c r="N113" s="47"/>
      <c r="O113" s="47"/>
      <c r="P113" s="47"/>
    </row>
    <row r="114" spans="1:16" ht="12.75">
      <c r="A114" s="46" t="s">
        <v>90</v>
      </c>
      <c r="B114" s="46"/>
      <c r="C114" s="46"/>
      <c r="D114" s="47"/>
      <c r="E114" s="47"/>
      <c r="F114" s="47"/>
      <c r="G114" s="47"/>
      <c r="H114" s="47"/>
      <c r="I114" s="47"/>
      <c r="J114" s="47"/>
      <c r="L114" s="47"/>
      <c r="M114" s="47"/>
      <c r="N114" s="47"/>
      <c r="O114" s="47"/>
      <c r="P114" s="47"/>
    </row>
    <row r="115" spans="1:16" ht="12.75">
      <c r="A115" s="46" t="s">
        <v>97</v>
      </c>
      <c r="B115" s="46"/>
      <c r="C115" s="46"/>
      <c r="D115" s="45" t="s">
        <v>119</v>
      </c>
      <c r="E115" s="45"/>
      <c r="F115" s="45"/>
      <c r="G115" s="47"/>
      <c r="H115" s="47"/>
      <c r="I115" s="47"/>
      <c r="J115" s="47"/>
      <c r="L115" s="47"/>
      <c r="M115" s="47"/>
      <c r="N115" s="47"/>
      <c r="O115" s="47"/>
      <c r="P115" s="47"/>
    </row>
    <row r="116" spans="1:16" ht="12.75">
      <c r="A116" s="46" t="s">
        <v>98</v>
      </c>
      <c r="B116" s="46"/>
      <c r="C116" s="46"/>
      <c r="D116" s="47"/>
      <c r="E116" s="47"/>
      <c r="F116" s="47"/>
      <c r="G116" s="47"/>
      <c r="H116" s="47"/>
      <c r="I116" s="47"/>
      <c r="J116" s="47"/>
      <c r="L116" s="47"/>
      <c r="M116" s="47"/>
      <c r="N116" s="47"/>
      <c r="O116" s="47"/>
      <c r="P116" s="47"/>
    </row>
    <row r="117" spans="1:16" ht="12.75">
      <c r="A117" s="46" t="s">
        <v>93</v>
      </c>
      <c r="B117" s="46"/>
      <c r="C117" s="46"/>
      <c r="D117" s="47"/>
      <c r="E117" s="47"/>
      <c r="F117" s="47"/>
      <c r="G117" s="47"/>
      <c r="H117" s="47"/>
      <c r="I117" s="47"/>
      <c r="J117" s="47"/>
      <c r="L117" s="47"/>
      <c r="M117" s="47"/>
      <c r="N117" s="47"/>
      <c r="O117" s="47"/>
      <c r="P117" s="47"/>
    </row>
    <row r="118" spans="1:16" ht="12.75">
      <c r="A118" s="46" t="s">
        <v>142</v>
      </c>
      <c r="B118" s="48"/>
      <c r="C118" s="49"/>
      <c r="D118" s="50"/>
      <c r="E118" s="50"/>
      <c r="F118" s="47"/>
      <c r="G118" s="47"/>
      <c r="H118" s="51"/>
      <c r="I118" s="47"/>
      <c r="J118" s="47"/>
      <c r="L118" s="47"/>
      <c r="M118" s="47"/>
      <c r="N118" s="47"/>
      <c r="O118" s="47"/>
      <c r="P118" s="47"/>
    </row>
    <row r="119" spans="1:16" ht="12.75">
      <c r="A119" s="46" t="s">
        <v>73</v>
      </c>
      <c r="B119" s="48"/>
      <c r="C119" s="49"/>
      <c r="D119" s="50"/>
      <c r="E119" s="50"/>
      <c r="F119" s="47"/>
      <c r="G119" s="47"/>
      <c r="H119" s="51"/>
      <c r="I119" s="47"/>
      <c r="J119" s="47"/>
      <c r="L119" s="47"/>
      <c r="M119" s="47"/>
      <c r="N119" s="47"/>
      <c r="O119" s="47"/>
      <c r="P119" s="47"/>
    </row>
    <row r="120" spans="1:16" ht="12.75">
      <c r="A120" s="46" t="s">
        <v>94</v>
      </c>
      <c r="B120" s="48"/>
      <c r="C120" s="49"/>
      <c r="D120" s="50"/>
      <c r="E120" s="50"/>
      <c r="F120" s="47"/>
      <c r="G120" s="47"/>
      <c r="H120" s="51"/>
      <c r="I120" s="47"/>
      <c r="J120" s="47"/>
      <c r="L120" s="47"/>
      <c r="M120" s="47"/>
      <c r="N120" s="47"/>
      <c r="O120" s="47"/>
      <c r="P120" s="47"/>
    </row>
    <row r="121" spans="1:16" ht="12.75">
      <c r="A121" s="46" t="s">
        <v>95</v>
      </c>
      <c r="B121" s="48"/>
      <c r="C121" s="49"/>
      <c r="D121" s="50"/>
      <c r="E121" s="50"/>
      <c r="F121" s="47"/>
      <c r="G121" s="47"/>
      <c r="H121" s="51"/>
      <c r="I121" s="47"/>
      <c r="J121" s="47"/>
      <c r="L121" s="47"/>
      <c r="M121" s="47"/>
      <c r="N121" s="47"/>
      <c r="O121" s="47"/>
      <c r="P121" s="47"/>
    </row>
    <row r="122" spans="1:16" ht="12.75">
      <c r="A122" t="s">
        <v>146</v>
      </c>
      <c r="B122" s="46"/>
      <c r="C122" s="46"/>
      <c r="D122" s="47"/>
      <c r="E122" s="47"/>
      <c r="F122" s="47"/>
      <c r="G122" s="47"/>
      <c r="H122" s="47"/>
      <c r="I122" s="47"/>
      <c r="J122" s="47"/>
      <c r="L122" s="47"/>
      <c r="M122" s="47"/>
      <c r="N122" s="47"/>
      <c r="O122" s="47"/>
      <c r="P122" s="47"/>
    </row>
    <row r="123" spans="1:16" ht="12.75">
      <c r="A123" s="46" t="s">
        <v>92</v>
      </c>
      <c r="B123" s="46"/>
      <c r="C123" s="46"/>
      <c r="D123" s="47"/>
      <c r="E123" s="47"/>
      <c r="F123" s="47"/>
      <c r="G123" s="47"/>
      <c r="H123" s="47"/>
      <c r="I123" s="47"/>
      <c r="J123" s="47"/>
      <c r="L123" s="47"/>
      <c r="M123" s="47"/>
      <c r="N123" s="47"/>
      <c r="O123" s="47"/>
      <c r="P123" s="47"/>
    </row>
    <row r="124" spans="1:16" ht="12.75">
      <c r="A124" t="s">
        <v>136</v>
      </c>
      <c r="B124" s="46"/>
      <c r="C124" s="46"/>
      <c r="D124" s="47"/>
      <c r="E124" s="47"/>
      <c r="F124" s="47"/>
      <c r="G124" s="47"/>
      <c r="H124" s="47"/>
      <c r="I124" s="47"/>
      <c r="J124" s="47"/>
      <c r="L124" s="47"/>
      <c r="M124" s="47"/>
      <c r="N124" s="47"/>
      <c r="O124" s="47"/>
      <c r="P124" s="47"/>
    </row>
    <row r="125" spans="1:16" ht="12.75">
      <c r="A125" s="46" t="s">
        <v>30</v>
      </c>
      <c r="B125" s="46"/>
      <c r="C125" s="46"/>
      <c r="D125" s="47"/>
      <c r="E125" s="47"/>
      <c r="F125" s="47"/>
      <c r="G125" s="47"/>
      <c r="H125" s="47"/>
      <c r="I125" s="47"/>
      <c r="J125" s="47"/>
      <c r="L125" s="47"/>
      <c r="M125" s="47"/>
      <c r="N125" s="47"/>
      <c r="O125" s="47"/>
      <c r="P125" s="47"/>
    </row>
    <row r="126" spans="1:21" ht="12.75">
      <c r="A126" s="46" t="s">
        <v>36</v>
      </c>
      <c r="B126" t="s">
        <v>147</v>
      </c>
      <c r="C126" s="46"/>
      <c r="D126" s="52" t="s">
        <v>37</v>
      </c>
      <c r="E126" s="47"/>
      <c r="F126" s="53" t="s">
        <v>37</v>
      </c>
      <c r="G126" s="54" t="s">
        <v>38</v>
      </c>
      <c r="H126" s="55"/>
      <c r="I126" s="47"/>
      <c r="J126" s="53" t="s">
        <v>37</v>
      </c>
      <c r="K126" s="116" t="s">
        <v>38</v>
      </c>
      <c r="L126" s="53"/>
      <c r="M126" s="54"/>
      <c r="N126" s="55"/>
      <c r="O126" s="47"/>
      <c r="P126" s="52"/>
      <c r="R126" s="106" t="s">
        <v>72</v>
      </c>
      <c r="S126" s="29"/>
      <c r="U126" s="29"/>
    </row>
    <row r="127" spans="1:21" ht="12.75">
      <c r="A127" s="46" t="s">
        <v>39</v>
      </c>
      <c r="B127" s="46"/>
      <c r="C127" s="46"/>
      <c r="D127" s="52" t="s">
        <v>40</v>
      </c>
      <c r="E127" s="47"/>
      <c r="F127" s="53" t="s">
        <v>41</v>
      </c>
      <c r="G127" s="54" t="s">
        <v>41</v>
      </c>
      <c r="H127" s="55"/>
      <c r="I127" s="47"/>
      <c r="J127" s="53" t="s">
        <v>41</v>
      </c>
      <c r="K127" s="116" t="s">
        <v>41</v>
      </c>
      <c r="L127" s="53"/>
      <c r="M127" s="54"/>
      <c r="N127" s="55"/>
      <c r="O127" s="47"/>
      <c r="P127" s="52"/>
      <c r="R127" s="107" t="s">
        <v>40</v>
      </c>
      <c r="S127" s="29"/>
      <c r="U127" s="29"/>
    </row>
    <row r="128" spans="1:21" ht="12.75">
      <c r="A128" s="46" t="s">
        <v>80</v>
      </c>
      <c r="B128" s="46"/>
      <c r="C128" s="46"/>
      <c r="D128" s="52"/>
      <c r="E128" s="47"/>
      <c r="F128" s="53" t="s">
        <v>78</v>
      </c>
      <c r="G128" s="54" t="s">
        <v>78</v>
      </c>
      <c r="H128" s="55"/>
      <c r="I128" s="47"/>
      <c r="J128" s="53" t="s">
        <v>79</v>
      </c>
      <c r="K128" s="116" t="s">
        <v>79</v>
      </c>
      <c r="L128" s="53"/>
      <c r="M128" s="54"/>
      <c r="N128" s="55"/>
      <c r="O128" s="47"/>
      <c r="P128" s="52"/>
      <c r="S128" s="29"/>
      <c r="U128" s="29"/>
    </row>
    <row r="129" spans="1:21" s="70" customFormat="1" ht="12.75">
      <c r="A129" s="56" t="s">
        <v>137</v>
      </c>
      <c r="B129" s="79" t="s">
        <v>206</v>
      </c>
      <c r="C129" s="56" t="s">
        <v>119</v>
      </c>
      <c r="D129" s="57">
        <v>-675154</v>
      </c>
      <c r="E129" s="58"/>
      <c r="F129" s="59">
        <v>0</v>
      </c>
      <c r="G129" s="60">
        <v>0</v>
      </c>
      <c r="H129" s="36">
        <f>G129-F129</f>
        <v>0</v>
      </c>
      <c r="I129" s="58"/>
      <c r="J129" s="59">
        <v>0</v>
      </c>
      <c r="K129" s="117">
        <v>0</v>
      </c>
      <c r="L129" s="59">
        <f>-J129</f>
        <v>0</v>
      </c>
      <c r="M129" s="60">
        <f>-K129</f>
        <v>0</v>
      </c>
      <c r="N129" s="61">
        <f>L129-M129</f>
        <v>0</v>
      </c>
      <c r="O129" s="58"/>
      <c r="P129" s="57">
        <f>H129+N129</f>
        <v>0</v>
      </c>
      <c r="Q129" s="38"/>
      <c r="R129" s="108">
        <v>0</v>
      </c>
      <c r="S129" s="30">
        <f>D129+R129</f>
        <v>-675154</v>
      </c>
      <c r="T129" s="24"/>
      <c r="U129" s="30">
        <f>S129-D129</f>
        <v>0</v>
      </c>
    </row>
    <row r="130" spans="1:21" s="70" customFormat="1" ht="12.75">
      <c r="A130" s="78" t="s">
        <v>138</v>
      </c>
      <c r="B130" s="79"/>
      <c r="C130" s="56"/>
      <c r="D130" s="60"/>
      <c r="E130" s="58"/>
      <c r="F130" s="60"/>
      <c r="G130" s="60"/>
      <c r="H130" s="26"/>
      <c r="I130" s="58"/>
      <c r="J130" s="60"/>
      <c r="K130" s="117"/>
      <c r="L130" s="60"/>
      <c r="M130" s="60"/>
      <c r="N130" s="60"/>
      <c r="O130" s="58"/>
      <c r="P130" s="60"/>
      <c r="Q130" s="38"/>
      <c r="R130" s="108"/>
      <c r="S130" s="26"/>
      <c r="T130" s="24"/>
      <c r="U130" s="26"/>
    </row>
    <row r="131" spans="1:16" ht="12.75">
      <c r="A131" s="78" t="s">
        <v>129</v>
      </c>
      <c r="B131" s="46"/>
      <c r="C131" s="46"/>
      <c r="D131" s="47"/>
      <c r="E131" s="47"/>
      <c r="F131" s="47"/>
      <c r="G131" s="47"/>
      <c r="H131" s="47"/>
      <c r="I131" s="47"/>
      <c r="J131" s="47"/>
      <c r="L131" s="47"/>
      <c r="M131" s="47"/>
      <c r="N131" s="47"/>
      <c r="O131" s="47"/>
      <c r="P131" s="47"/>
    </row>
    <row r="132" spans="1:16" ht="12.75">
      <c r="A132" s="78" t="s">
        <v>89</v>
      </c>
      <c r="B132" s="46"/>
      <c r="C132" s="46"/>
      <c r="D132" s="47"/>
      <c r="E132" s="47"/>
      <c r="F132" s="47"/>
      <c r="G132" s="47"/>
      <c r="H132" s="47"/>
      <c r="I132" s="47"/>
      <c r="J132" s="47"/>
      <c r="L132" s="47"/>
      <c r="M132" s="47"/>
      <c r="N132" s="47"/>
      <c r="O132" s="47"/>
      <c r="P132" s="47"/>
    </row>
    <row r="133" spans="1:16" ht="12.75">
      <c r="A133" s="78" t="s">
        <v>103</v>
      </c>
      <c r="B133" s="46"/>
      <c r="C133" s="46"/>
      <c r="D133" s="47"/>
      <c r="E133" s="47"/>
      <c r="F133" s="47"/>
      <c r="G133" s="47"/>
      <c r="H133" s="47"/>
      <c r="I133" s="47"/>
      <c r="J133" s="47"/>
      <c r="L133" s="47"/>
      <c r="M133" s="47"/>
      <c r="N133" s="47"/>
      <c r="O133" s="47"/>
      <c r="P133" s="47"/>
    </row>
    <row r="134" spans="1:16" ht="12.75">
      <c r="A134" s="78" t="s">
        <v>104</v>
      </c>
      <c r="B134" s="46"/>
      <c r="C134" s="46"/>
      <c r="D134" s="47"/>
      <c r="E134" s="47"/>
      <c r="F134" s="47"/>
      <c r="G134" s="47"/>
      <c r="H134" s="47"/>
      <c r="I134" s="47"/>
      <c r="J134" s="47"/>
      <c r="L134" s="47"/>
      <c r="M134" s="47"/>
      <c r="N134" s="47"/>
      <c r="O134" s="47"/>
      <c r="P134" s="47"/>
    </row>
    <row r="135" spans="1:16" ht="12.75">
      <c r="A135" s="78" t="s">
        <v>100</v>
      </c>
      <c r="B135" s="46"/>
      <c r="C135" s="46"/>
      <c r="D135" s="47"/>
      <c r="E135" s="47"/>
      <c r="F135" s="47"/>
      <c r="G135" s="47"/>
      <c r="H135" s="47"/>
      <c r="I135" s="47"/>
      <c r="J135" s="47"/>
      <c r="L135" s="47"/>
      <c r="M135" s="47"/>
      <c r="N135" s="47"/>
      <c r="O135" s="47"/>
      <c r="P135" s="47"/>
    </row>
    <row r="136" spans="1:16" ht="12.75">
      <c r="A136" s="78" t="s">
        <v>101</v>
      </c>
      <c r="B136" s="46"/>
      <c r="C136" s="46"/>
      <c r="D136" s="47"/>
      <c r="E136" s="47"/>
      <c r="F136" s="47"/>
      <c r="G136" s="47"/>
      <c r="H136" s="47"/>
      <c r="I136" s="47"/>
      <c r="J136" s="47"/>
      <c r="L136" s="47"/>
      <c r="M136" s="47"/>
      <c r="N136" s="47"/>
      <c r="O136" s="47"/>
      <c r="P136" s="47"/>
    </row>
    <row r="137" spans="1:16" ht="12.75">
      <c r="A137" s="78" t="s">
        <v>90</v>
      </c>
      <c r="B137" s="46"/>
      <c r="C137" s="46"/>
      <c r="D137" s="47"/>
      <c r="E137" s="47"/>
      <c r="F137" s="47"/>
      <c r="G137" s="47"/>
      <c r="H137" s="47"/>
      <c r="I137" s="47"/>
      <c r="J137" s="47"/>
      <c r="L137" s="47"/>
      <c r="M137" s="47"/>
      <c r="N137" s="47"/>
      <c r="O137" s="47"/>
      <c r="P137" s="47"/>
    </row>
    <row r="138" spans="1:16" ht="12.75">
      <c r="A138" s="78" t="s">
        <v>97</v>
      </c>
      <c r="B138" s="46"/>
      <c r="C138" s="46"/>
      <c r="D138" s="47"/>
      <c r="E138" s="47"/>
      <c r="F138" s="47"/>
      <c r="G138" s="47"/>
      <c r="H138" s="47"/>
      <c r="I138" s="47"/>
      <c r="J138" s="47"/>
      <c r="L138" s="47"/>
      <c r="M138" s="47"/>
      <c r="N138" s="47"/>
      <c r="O138" s="47"/>
      <c r="P138" s="47"/>
    </row>
    <row r="139" spans="1:16" ht="12.75">
      <c r="A139" s="78" t="s">
        <v>98</v>
      </c>
      <c r="B139" s="46"/>
      <c r="C139" s="46"/>
      <c r="D139" s="45" t="s">
        <v>120</v>
      </c>
      <c r="E139" s="45"/>
      <c r="F139" s="45"/>
      <c r="G139" s="47"/>
      <c r="H139" s="47"/>
      <c r="I139" s="47"/>
      <c r="J139" s="47"/>
      <c r="L139" s="47"/>
      <c r="M139" s="47"/>
      <c r="N139" s="47"/>
      <c r="O139" s="47"/>
      <c r="P139" s="47"/>
    </row>
    <row r="140" spans="1:16" ht="12.75">
      <c r="A140" s="78" t="s">
        <v>93</v>
      </c>
      <c r="B140" s="46"/>
      <c r="C140" s="46"/>
      <c r="D140" s="47"/>
      <c r="E140" s="47"/>
      <c r="F140" s="47"/>
      <c r="G140" s="47"/>
      <c r="H140" s="47"/>
      <c r="I140" s="47"/>
      <c r="J140" s="47"/>
      <c r="L140" s="47"/>
      <c r="M140" s="47"/>
      <c r="N140" s="47"/>
      <c r="O140" s="47"/>
      <c r="P140" s="47"/>
    </row>
    <row r="141" spans="1:16" ht="12.75">
      <c r="A141" s="78" t="s">
        <v>121</v>
      </c>
      <c r="B141" s="46"/>
      <c r="C141" s="46"/>
      <c r="D141" s="47"/>
      <c r="E141" s="47"/>
      <c r="F141" s="47"/>
      <c r="G141" s="47"/>
      <c r="H141" s="47"/>
      <c r="I141" s="47"/>
      <c r="J141" s="47"/>
      <c r="L141" s="47"/>
      <c r="M141" s="47"/>
      <c r="N141" s="47"/>
      <c r="O141" s="47"/>
      <c r="P141" s="47"/>
    </row>
    <row r="142" spans="1:16" ht="12.75">
      <c r="A142" s="78" t="s">
        <v>73</v>
      </c>
      <c r="B142" s="48"/>
      <c r="C142" s="49"/>
      <c r="D142" s="50"/>
      <c r="E142" s="50"/>
      <c r="F142" s="47"/>
      <c r="G142" s="47"/>
      <c r="H142" s="51"/>
      <c r="I142" s="47"/>
      <c r="J142" s="47"/>
      <c r="L142" s="47"/>
      <c r="M142" s="47"/>
      <c r="N142" s="47"/>
      <c r="O142" s="47"/>
      <c r="P142" s="47"/>
    </row>
    <row r="143" spans="1:16" ht="12.75">
      <c r="A143" s="78" t="s">
        <v>94</v>
      </c>
      <c r="B143" s="48"/>
      <c r="C143" s="49"/>
      <c r="D143" s="50"/>
      <c r="E143" s="50"/>
      <c r="F143" s="47"/>
      <c r="G143" s="47"/>
      <c r="H143" s="51"/>
      <c r="I143" s="47"/>
      <c r="J143" s="47"/>
      <c r="L143" s="47"/>
      <c r="M143" s="47"/>
      <c r="N143" s="47"/>
      <c r="O143" s="47"/>
      <c r="P143" s="47"/>
    </row>
    <row r="144" spans="1:16" ht="12.75">
      <c r="A144" s="78" t="s">
        <v>122</v>
      </c>
      <c r="B144" s="48"/>
      <c r="C144" s="49"/>
      <c r="D144" s="50"/>
      <c r="E144" s="50"/>
      <c r="F144" s="47"/>
      <c r="G144" s="47"/>
      <c r="H144" s="51"/>
      <c r="I144" s="47"/>
      <c r="J144" s="47"/>
      <c r="L144" s="47"/>
      <c r="M144" s="47"/>
      <c r="N144" s="47"/>
      <c r="O144" s="47"/>
      <c r="P144" s="47"/>
    </row>
    <row r="145" spans="1:16" ht="12.75">
      <c r="A145" s="78" t="s">
        <v>91</v>
      </c>
      <c r="B145" s="46"/>
      <c r="C145" s="46"/>
      <c r="D145" s="47"/>
      <c r="E145" s="47"/>
      <c r="F145" s="47"/>
      <c r="G145" s="47"/>
      <c r="H145" s="47"/>
      <c r="I145" s="47"/>
      <c r="J145" s="47"/>
      <c r="L145" s="47"/>
      <c r="M145" s="47"/>
      <c r="N145" s="47"/>
      <c r="O145" s="47"/>
      <c r="P145" s="47"/>
    </row>
    <row r="146" spans="1:16" ht="12.75">
      <c r="A146" s="78" t="s">
        <v>92</v>
      </c>
      <c r="B146" s="46"/>
      <c r="C146" s="46"/>
      <c r="D146" s="47"/>
      <c r="E146" s="47"/>
      <c r="F146" s="47"/>
      <c r="G146" s="47"/>
      <c r="H146" s="47"/>
      <c r="I146" s="47"/>
      <c r="J146" s="47"/>
      <c r="L146" s="47"/>
      <c r="M146" s="47"/>
      <c r="N146" s="47"/>
      <c r="O146" s="47"/>
      <c r="P146" s="47"/>
    </row>
    <row r="147" spans="1:16" ht="12.75">
      <c r="A147" s="78" t="s">
        <v>139</v>
      </c>
      <c r="B147" s="46"/>
      <c r="C147" s="46"/>
      <c r="D147" s="47"/>
      <c r="E147" s="47"/>
      <c r="F147" s="47"/>
      <c r="G147" s="47"/>
      <c r="H147" s="47"/>
      <c r="I147" s="47"/>
      <c r="J147" s="47"/>
      <c r="L147" s="47"/>
      <c r="M147" s="47"/>
      <c r="N147" s="47"/>
      <c r="O147" s="47"/>
      <c r="P147" s="47"/>
    </row>
    <row r="148" spans="1:16" ht="12.75">
      <c r="A148" s="46" t="s">
        <v>30</v>
      </c>
      <c r="B148" s="46"/>
      <c r="C148" s="46"/>
      <c r="D148" s="47"/>
      <c r="E148" s="47"/>
      <c r="F148" s="47"/>
      <c r="G148" s="47"/>
      <c r="H148" s="47"/>
      <c r="I148" s="47"/>
      <c r="J148" s="47"/>
      <c r="L148" s="47"/>
      <c r="M148" s="47"/>
      <c r="N148" s="47"/>
      <c r="O148" s="47"/>
      <c r="P148" s="47"/>
    </row>
    <row r="149" spans="1:21" ht="12.75">
      <c r="A149" s="46" t="s">
        <v>36</v>
      </c>
      <c r="B149" t="s">
        <v>8</v>
      </c>
      <c r="C149" s="46"/>
      <c r="D149" s="52" t="s">
        <v>37</v>
      </c>
      <c r="E149" s="47"/>
      <c r="F149" s="53" t="s">
        <v>37</v>
      </c>
      <c r="G149" s="54" t="s">
        <v>38</v>
      </c>
      <c r="H149" s="55"/>
      <c r="I149" s="47"/>
      <c r="J149" s="53" t="s">
        <v>37</v>
      </c>
      <c r="K149" s="116" t="s">
        <v>38</v>
      </c>
      <c r="L149" s="53"/>
      <c r="M149" s="54"/>
      <c r="N149" s="55"/>
      <c r="O149" s="47"/>
      <c r="P149" s="52"/>
      <c r="R149" s="106" t="s">
        <v>72</v>
      </c>
      <c r="S149" s="29"/>
      <c r="U149" s="29"/>
    </row>
    <row r="150" spans="1:21" ht="12.75">
      <c r="A150" s="46" t="s">
        <v>39</v>
      </c>
      <c r="B150" s="46"/>
      <c r="C150" s="46"/>
      <c r="D150" s="52" t="s">
        <v>40</v>
      </c>
      <c r="E150" s="47"/>
      <c r="F150" s="53" t="s">
        <v>41</v>
      </c>
      <c r="G150" s="54" t="s">
        <v>41</v>
      </c>
      <c r="H150" s="55"/>
      <c r="I150" s="47"/>
      <c r="J150" s="53" t="s">
        <v>41</v>
      </c>
      <c r="K150" s="116" t="s">
        <v>41</v>
      </c>
      <c r="L150" s="53"/>
      <c r="M150" s="54"/>
      <c r="N150" s="55"/>
      <c r="O150" s="47"/>
      <c r="P150" s="52"/>
      <c r="R150" s="107" t="s">
        <v>40</v>
      </c>
      <c r="S150" s="29"/>
      <c r="U150" s="29"/>
    </row>
    <row r="151" spans="1:21" ht="12.75">
      <c r="A151" s="46" t="s">
        <v>80</v>
      </c>
      <c r="B151" s="46"/>
      <c r="C151" s="46"/>
      <c r="D151" s="52"/>
      <c r="E151" s="47"/>
      <c r="F151" s="53" t="s">
        <v>78</v>
      </c>
      <c r="G151" s="54" t="s">
        <v>78</v>
      </c>
      <c r="H151" s="55"/>
      <c r="I151" s="47"/>
      <c r="J151" s="53" t="s">
        <v>79</v>
      </c>
      <c r="K151" s="116" t="s">
        <v>79</v>
      </c>
      <c r="L151" s="53"/>
      <c r="M151" s="54"/>
      <c r="N151" s="55"/>
      <c r="O151" s="47"/>
      <c r="P151" s="52"/>
      <c r="S151" s="29"/>
      <c r="U151" s="29"/>
    </row>
    <row r="152" spans="1:21" s="70" customFormat="1" ht="12.75">
      <c r="A152" s="56" t="s">
        <v>140</v>
      </c>
      <c r="B152" s="62" t="s">
        <v>9</v>
      </c>
      <c r="C152" s="56" t="s">
        <v>120</v>
      </c>
      <c r="D152" s="57">
        <v>-1059066</v>
      </c>
      <c r="E152" s="58"/>
      <c r="F152" s="59">
        <v>-1412070.93</v>
      </c>
      <c r="G152" s="60">
        <v>-1441241.77</v>
      </c>
      <c r="H152" s="36">
        <f>G152-F152</f>
        <v>-29170.840000000084</v>
      </c>
      <c r="I152" s="58"/>
      <c r="J152" s="59">
        <v>0</v>
      </c>
      <c r="K152" s="117">
        <v>0</v>
      </c>
      <c r="L152" s="59">
        <f>-J152</f>
        <v>0</v>
      </c>
      <c r="M152" s="60">
        <f>-K152</f>
        <v>0</v>
      </c>
      <c r="N152" s="61">
        <f>L152-M152</f>
        <v>0</v>
      </c>
      <c r="O152" s="58"/>
      <c r="P152" s="57">
        <f>H152+N152</f>
        <v>-29170.840000000084</v>
      </c>
      <c r="Q152" s="38"/>
      <c r="R152" s="108">
        <v>0</v>
      </c>
      <c r="S152" s="30">
        <f>D152+R152</f>
        <v>-1059066</v>
      </c>
      <c r="T152" s="24"/>
      <c r="U152" s="30">
        <f>S152-D152</f>
        <v>0</v>
      </c>
    </row>
    <row r="153" spans="1:16" ht="12.75">
      <c r="A153" t="s">
        <v>135</v>
      </c>
      <c r="B153" s="46"/>
      <c r="C153" s="46"/>
      <c r="D153" s="47"/>
      <c r="E153" s="47"/>
      <c r="F153" s="47"/>
      <c r="G153" s="47"/>
      <c r="H153" s="47"/>
      <c r="I153" s="47"/>
      <c r="J153" s="47"/>
      <c r="L153" s="47"/>
      <c r="M153" s="47"/>
      <c r="N153" s="47"/>
      <c r="O153" s="47"/>
      <c r="P153" s="47"/>
    </row>
    <row r="154" spans="1:16" ht="12.75">
      <c r="A154" s="46" t="s">
        <v>129</v>
      </c>
      <c r="B154" s="46"/>
      <c r="C154" s="46"/>
      <c r="D154" s="47"/>
      <c r="E154" s="47"/>
      <c r="F154" s="47"/>
      <c r="G154" s="47"/>
      <c r="H154" s="47"/>
      <c r="I154" s="47"/>
      <c r="J154" s="47"/>
      <c r="L154" s="47"/>
      <c r="M154" s="47"/>
      <c r="N154" s="47"/>
      <c r="O154" s="47"/>
      <c r="P154" s="47"/>
    </row>
    <row r="155" spans="1:16" ht="12.75">
      <c r="A155" s="46" t="s">
        <v>89</v>
      </c>
      <c r="B155" s="46"/>
      <c r="C155" s="46"/>
      <c r="D155" s="47"/>
      <c r="E155" s="47"/>
      <c r="F155" s="47"/>
      <c r="G155" s="47"/>
      <c r="H155" s="47"/>
      <c r="I155" s="47"/>
      <c r="J155" s="47"/>
      <c r="L155" s="47"/>
      <c r="M155" s="47"/>
      <c r="N155" s="47"/>
      <c r="O155" s="47"/>
      <c r="P155" s="47"/>
    </row>
    <row r="156" spans="1:16" ht="12.75">
      <c r="A156" s="46" t="s">
        <v>103</v>
      </c>
      <c r="B156" s="46"/>
      <c r="C156" s="46"/>
      <c r="D156" s="47"/>
      <c r="E156" s="47"/>
      <c r="F156" s="47"/>
      <c r="G156" s="47"/>
      <c r="H156" s="47"/>
      <c r="I156" s="47"/>
      <c r="J156" s="47"/>
      <c r="L156" s="47"/>
      <c r="M156" s="47"/>
      <c r="N156" s="47"/>
      <c r="O156" s="47"/>
      <c r="P156" s="47"/>
    </row>
    <row r="157" spans="1:16" ht="12.75">
      <c r="A157" s="46" t="s">
        <v>104</v>
      </c>
      <c r="B157" s="46"/>
      <c r="C157" s="46"/>
      <c r="D157" s="47"/>
      <c r="E157" s="47"/>
      <c r="F157" s="47"/>
      <c r="G157" s="47"/>
      <c r="H157" s="47"/>
      <c r="I157" s="47"/>
      <c r="J157" s="47"/>
      <c r="L157" s="47"/>
      <c r="M157" s="47"/>
      <c r="N157" s="47"/>
      <c r="O157" s="47"/>
      <c r="P157" s="47"/>
    </row>
    <row r="158" spans="1:16" ht="12.75">
      <c r="A158" t="s">
        <v>145</v>
      </c>
      <c r="B158" s="46"/>
      <c r="C158" s="46"/>
      <c r="D158" s="47"/>
      <c r="E158" s="47"/>
      <c r="F158" s="47"/>
      <c r="G158" s="47"/>
      <c r="H158" s="47"/>
      <c r="I158" s="47"/>
      <c r="J158" s="47"/>
      <c r="L158" s="47"/>
      <c r="M158" s="47"/>
      <c r="N158" s="47"/>
      <c r="O158" s="47"/>
      <c r="P158" s="47"/>
    </row>
    <row r="159" spans="1:16" ht="12.75">
      <c r="A159" s="46" t="s">
        <v>101</v>
      </c>
      <c r="B159" s="46"/>
      <c r="C159" s="46"/>
      <c r="D159" s="47"/>
      <c r="E159" s="47"/>
      <c r="F159" s="47"/>
      <c r="G159" s="47"/>
      <c r="H159" s="47"/>
      <c r="I159" s="47"/>
      <c r="J159" s="47"/>
      <c r="L159" s="47"/>
      <c r="M159" s="47"/>
      <c r="N159" s="47"/>
      <c r="O159" s="47"/>
      <c r="P159" s="47"/>
    </row>
    <row r="160" spans="1:16" ht="12.75">
      <c r="A160" s="46" t="s">
        <v>90</v>
      </c>
      <c r="B160" s="46"/>
      <c r="C160" s="46"/>
      <c r="D160" s="47"/>
      <c r="E160" s="47"/>
      <c r="F160" s="47"/>
      <c r="G160" s="47"/>
      <c r="H160" s="47"/>
      <c r="I160" s="47"/>
      <c r="J160" s="47"/>
      <c r="L160" s="47"/>
      <c r="M160" s="47"/>
      <c r="N160" s="47"/>
      <c r="O160" s="47"/>
      <c r="P160" s="47"/>
    </row>
    <row r="161" spans="1:16" ht="12.75">
      <c r="A161" s="46" t="s">
        <v>117</v>
      </c>
      <c r="B161" s="46"/>
      <c r="C161" s="46"/>
      <c r="D161" s="45" t="s">
        <v>81</v>
      </c>
      <c r="E161" s="45"/>
      <c r="F161" s="45"/>
      <c r="G161" s="47"/>
      <c r="H161" s="47"/>
      <c r="I161" s="47"/>
      <c r="J161" s="47"/>
      <c r="L161" s="47"/>
      <c r="M161" s="47"/>
      <c r="N161" s="47"/>
      <c r="O161" s="47"/>
      <c r="P161" s="47"/>
    </row>
    <row r="162" spans="1:16" ht="12.75">
      <c r="A162" s="46" t="s">
        <v>97</v>
      </c>
      <c r="B162" s="46"/>
      <c r="C162" s="46"/>
      <c r="D162" s="47"/>
      <c r="E162" s="47"/>
      <c r="F162" s="47"/>
      <c r="G162" s="47"/>
      <c r="H162" s="47"/>
      <c r="I162" s="47"/>
      <c r="J162" s="47"/>
      <c r="L162" s="47"/>
      <c r="M162" s="47"/>
      <c r="N162" s="47"/>
      <c r="O162" s="47"/>
      <c r="P162" s="47"/>
    </row>
    <row r="163" spans="1:16" ht="12.75">
      <c r="A163" s="46" t="s">
        <v>98</v>
      </c>
      <c r="B163" s="46"/>
      <c r="C163" s="46"/>
      <c r="D163" s="47"/>
      <c r="E163" s="47"/>
      <c r="F163" s="47"/>
      <c r="G163" s="47"/>
      <c r="H163" s="47"/>
      <c r="I163" s="47"/>
      <c r="J163" s="47"/>
      <c r="L163" s="47"/>
      <c r="M163" s="47"/>
      <c r="N163" s="47"/>
      <c r="O163" s="47"/>
      <c r="P163" s="47"/>
    </row>
    <row r="164" spans="1:16" ht="12.75">
      <c r="A164" s="46" t="s">
        <v>93</v>
      </c>
      <c r="B164" s="46"/>
      <c r="C164" s="46"/>
      <c r="D164" s="47"/>
      <c r="E164" s="47"/>
      <c r="F164" s="47"/>
      <c r="G164" s="47"/>
      <c r="H164" s="47"/>
      <c r="I164" s="47"/>
      <c r="J164" s="47"/>
      <c r="L164" s="47"/>
      <c r="M164" s="47"/>
      <c r="N164" s="47"/>
      <c r="O164" s="47"/>
      <c r="P164" s="47"/>
    </row>
    <row r="165" spans="1:16" ht="12.75">
      <c r="A165" s="46" t="s">
        <v>116</v>
      </c>
      <c r="B165" s="48"/>
      <c r="C165" s="49"/>
      <c r="D165" s="50"/>
      <c r="E165" s="50"/>
      <c r="F165" s="47"/>
      <c r="G165" s="47"/>
      <c r="H165" s="51"/>
      <c r="I165" s="47"/>
      <c r="J165" s="47"/>
      <c r="L165" s="47"/>
      <c r="M165" s="47"/>
      <c r="N165" s="47"/>
      <c r="O165" s="47"/>
      <c r="P165" s="47"/>
    </row>
    <row r="166" spans="1:16" ht="12.75">
      <c r="A166" s="46" t="s">
        <v>73</v>
      </c>
      <c r="B166" s="48"/>
      <c r="C166" s="49"/>
      <c r="D166" s="50"/>
      <c r="E166" s="50"/>
      <c r="F166" s="47"/>
      <c r="G166" s="47"/>
      <c r="H166" s="51"/>
      <c r="I166" s="47"/>
      <c r="J166" s="47"/>
      <c r="L166" s="47"/>
      <c r="M166" s="47"/>
      <c r="N166" s="47"/>
      <c r="O166" s="47"/>
      <c r="P166" s="47"/>
    </row>
    <row r="167" spans="1:16" ht="12.75">
      <c r="A167" s="46" t="s">
        <v>94</v>
      </c>
      <c r="B167" s="48"/>
      <c r="C167" s="49"/>
      <c r="D167" s="50"/>
      <c r="E167" s="50"/>
      <c r="F167" s="47"/>
      <c r="G167" s="47"/>
      <c r="H167" s="51"/>
      <c r="I167" s="47"/>
      <c r="J167" s="47"/>
      <c r="L167" s="47"/>
      <c r="M167" s="47"/>
      <c r="N167" s="47"/>
      <c r="O167" s="47"/>
      <c r="P167" s="47"/>
    </row>
    <row r="168" spans="1:16" ht="12.75">
      <c r="A168" s="46" t="s">
        <v>95</v>
      </c>
      <c r="B168" s="48"/>
      <c r="C168" s="49"/>
      <c r="D168" s="50"/>
      <c r="E168" s="50"/>
      <c r="F168" s="47"/>
      <c r="G168" s="47"/>
      <c r="H168" s="51"/>
      <c r="I168" s="47"/>
      <c r="J168" s="47"/>
      <c r="L168" s="47"/>
      <c r="M168" s="47"/>
      <c r="N168" s="47"/>
      <c r="O168" s="47"/>
      <c r="P168" s="47"/>
    </row>
    <row r="169" spans="1:16" ht="12.75">
      <c r="A169" t="s">
        <v>146</v>
      </c>
      <c r="B169" s="46"/>
      <c r="C169" s="46"/>
      <c r="D169" s="47"/>
      <c r="E169" s="47"/>
      <c r="F169" s="47"/>
      <c r="G169" s="47"/>
      <c r="H169" s="47"/>
      <c r="I169" s="47"/>
      <c r="J169" s="47"/>
      <c r="L169" s="47"/>
      <c r="M169" s="47"/>
      <c r="N169" s="47"/>
      <c r="O169" s="47"/>
      <c r="P169" s="47"/>
    </row>
    <row r="170" spans="1:16" ht="12.75">
      <c r="A170" s="46" t="s">
        <v>92</v>
      </c>
      <c r="B170" s="46"/>
      <c r="C170" s="46"/>
      <c r="D170" s="47"/>
      <c r="E170" s="47"/>
      <c r="F170" s="47"/>
      <c r="G170" s="47"/>
      <c r="H170" s="47"/>
      <c r="I170" s="47"/>
      <c r="J170" s="47"/>
      <c r="L170" s="47"/>
      <c r="M170" s="47"/>
      <c r="N170" s="47"/>
      <c r="O170" s="47"/>
      <c r="P170" s="47"/>
    </row>
    <row r="171" spans="1:16" ht="12.75">
      <c r="A171" t="s">
        <v>136</v>
      </c>
      <c r="B171" s="46"/>
      <c r="C171" s="46"/>
      <c r="D171" s="47"/>
      <c r="E171" s="47"/>
      <c r="F171" s="47"/>
      <c r="G171" s="47"/>
      <c r="H171" s="47"/>
      <c r="I171" s="47"/>
      <c r="J171" s="47"/>
      <c r="L171" s="47"/>
      <c r="M171" s="47"/>
      <c r="N171" s="47"/>
      <c r="O171" s="47"/>
      <c r="P171" s="47"/>
    </row>
    <row r="172" spans="1:16" ht="12.75">
      <c r="A172" s="46" t="s">
        <v>30</v>
      </c>
      <c r="B172" s="46"/>
      <c r="C172" s="46"/>
      <c r="D172" s="47"/>
      <c r="E172" s="47"/>
      <c r="F172" s="47"/>
      <c r="G172" s="47"/>
      <c r="H172" s="47"/>
      <c r="I172" s="47"/>
      <c r="J172" s="47"/>
      <c r="L172" s="47"/>
      <c r="M172" s="47"/>
      <c r="N172" s="47"/>
      <c r="O172" s="47"/>
      <c r="P172" s="47"/>
    </row>
    <row r="173" spans="1:21" ht="12.75">
      <c r="A173" s="46" t="s">
        <v>36</v>
      </c>
      <c r="B173" t="s">
        <v>147</v>
      </c>
      <c r="C173" s="46"/>
      <c r="D173" s="52" t="s">
        <v>37</v>
      </c>
      <c r="E173" s="47"/>
      <c r="F173" s="53" t="s">
        <v>37</v>
      </c>
      <c r="G173" s="54" t="s">
        <v>38</v>
      </c>
      <c r="H173" s="55"/>
      <c r="I173" s="47"/>
      <c r="J173" s="53" t="s">
        <v>37</v>
      </c>
      <c r="K173" s="116" t="s">
        <v>38</v>
      </c>
      <c r="L173" s="53"/>
      <c r="M173" s="54"/>
      <c r="N173" s="55"/>
      <c r="O173" s="47"/>
      <c r="P173" s="52"/>
      <c r="R173" s="106" t="s">
        <v>72</v>
      </c>
      <c r="S173" s="29"/>
      <c r="U173" s="29"/>
    </row>
    <row r="174" spans="1:21" ht="12.75">
      <c r="A174" s="46" t="s">
        <v>39</v>
      </c>
      <c r="B174" s="46"/>
      <c r="C174" s="46"/>
      <c r="D174" s="52" t="s">
        <v>40</v>
      </c>
      <c r="E174" s="47"/>
      <c r="F174" s="53" t="s">
        <v>41</v>
      </c>
      <c r="G174" s="54" t="s">
        <v>41</v>
      </c>
      <c r="H174" s="55"/>
      <c r="I174" s="47"/>
      <c r="J174" s="53" t="s">
        <v>41</v>
      </c>
      <c r="K174" s="116" t="s">
        <v>41</v>
      </c>
      <c r="L174" s="53"/>
      <c r="M174" s="54"/>
      <c r="N174" s="55"/>
      <c r="O174" s="47"/>
      <c r="P174" s="52"/>
      <c r="R174" s="107" t="s">
        <v>40</v>
      </c>
      <c r="S174" s="29"/>
      <c r="U174" s="29"/>
    </row>
    <row r="175" spans="1:21" ht="12.75">
      <c r="A175" s="46" t="s">
        <v>80</v>
      </c>
      <c r="B175" s="46"/>
      <c r="C175" s="46"/>
      <c r="D175" s="52"/>
      <c r="E175" s="47"/>
      <c r="F175" s="53" t="s">
        <v>78</v>
      </c>
      <c r="G175" s="54" t="s">
        <v>78</v>
      </c>
      <c r="H175" s="55"/>
      <c r="I175" s="47"/>
      <c r="J175" s="53" t="s">
        <v>79</v>
      </c>
      <c r="K175" s="116" t="s">
        <v>79</v>
      </c>
      <c r="L175" s="53"/>
      <c r="M175" s="54"/>
      <c r="N175" s="55"/>
      <c r="O175" s="47"/>
      <c r="P175" s="52"/>
      <c r="S175" s="29"/>
      <c r="U175" s="29"/>
    </row>
    <row r="176" spans="1:21" s="70" customFormat="1" ht="12.75">
      <c r="A176" s="56" t="s">
        <v>137</v>
      </c>
      <c r="B176" s="79" t="s">
        <v>207</v>
      </c>
      <c r="C176" s="56" t="s">
        <v>83</v>
      </c>
      <c r="D176" s="57">
        <v>-260000</v>
      </c>
      <c r="E176" s="58"/>
      <c r="F176" s="59">
        <v>0</v>
      </c>
      <c r="G176" s="60">
        <v>0</v>
      </c>
      <c r="H176" s="36">
        <f>G176-F176</f>
        <v>0</v>
      </c>
      <c r="I176" s="58"/>
      <c r="J176" s="59">
        <v>-105212.33</v>
      </c>
      <c r="K176" s="117">
        <v>137345.22</v>
      </c>
      <c r="L176" s="59">
        <f>-J176</f>
        <v>105212.33</v>
      </c>
      <c r="M176" s="60">
        <f>-K176</f>
        <v>-137345.22</v>
      </c>
      <c r="N176" s="61">
        <f>L176-M176</f>
        <v>242557.55</v>
      </c>
      <c r="O176" s="58"/>
      <c r="P176" s="57">
        <f>H176+N176</f>
        <v>242557.55</v>
      </c>
      <c r="Q176" s="38"/>
      <c r="R176" s="108">
        <v>0</v>
      </c>
      <c r="S176" s="30">
        <f>D176+R176</f>
        <v>-260000</v>
      </c>
      <c r="T176" s="24"/>
      <c r="U176" s="30">
        <f>S176-D176</f>
        <v>0</v>
      </c>
    </row>
    <row r="177" spans="1:16" ht="12.75">
      <c r="A177" t="s">
        <v>135</v>
      </c>
      <c r="B177" s="46"/>
      <c r="C177" s="46"/>
      <c r="D177" s="47"/>
      <c r="E177" s="47"/>
      <c r="F177" s="47"/>
      <c r="G177" s="47"/>
      <c r="H177" s="47"/>
      <c r="I177" s="47"/>
      <c r="J177" s="47"/>
      <c r="L177" s="47"/>
      <c r="M177" s="47"/>
      <c r="N177" s="47"/>
      <c r="O177" s="47"/>
      <c r="P177" s="47"/>
    </row>
    <row r="178" spans="1:16" ht="12.75">
      <c r="A178" s="46" t="s">
        <v>129</v>
      </c>
      <c r="B178" s="46"/>
      <c r="C178" s="46"/>
      <c r="D178" s="47"/>
      <c r="E178" s="47"/>
      <c r="F178" s="47"/>
      <c r="G178" s="47"/>
      <c r="H178" s="47"/>
      <c r="I178" s="47"/>
      <c r="J178" s="47"/>
      <c r="L178" s="47"/>
      <c r="M178" s="47"/>
      <c r="N178" s="47"/>
      <c r="O178" s="47"/>
      <c r="P178" s="47"/>
    </row>
    <row r="179" spans="1:16" ht="12.75">
      <c r="A179" s="46" t="s">
        <v>89</v>
      </c>
      <c r="B179" s="46"/>
      <c r="C179" s="46"/>
      <c r="D179" s="47"/>
      <c r="E179" s="47"/>
      <c r="F179" s="47"/>
      <c r="G179" s="47"/>
      <c r="H179" s="47"/>
      <c r="I179" s="47"/>
      <c r="J179" s="47"/>
      <c r="L179" s="47"/>
      <c r="M179" s="47"/>
      <c r="N179" s="47"/>
      <c r="O179" s="47"/>
      <c r="P179" s="47"/>
    </row>
    <row r="180" spans="1:16" ht="12.75">
      <c r="A180" s="46" t="s">
        <v>103</v>
      </c>
      <c r="B180" s="46"/>
      <c r="C180" s="46"/>
      <c r="D180" s="47"/>
      <c r="E180" s="47"/>
      <c r="F180" s="47"/>
      <c r="G180" s="47"/>
      <c r="H180" s="47"/>
      <c r="I180" s="47"/>
      <c r="J180" s="47"/>
      <c r="L180" s="47"/>
      <c r="M180" s="47"/>
      <c r="N180" s="47"/>
      <c r="O180" s="47"/>
      <c r="P180" s="47"/>
    </row>
    <row r="181" spans="1:16" ht="12.75">
      <c r="A181" s="46" t="s">
        <v>104</v>
      </c>
      <c r="B181" s="46"/>
      <c r="C181" s="46"/>
      <c r="D181" s="47"/>
      <c r="E181" s="47"/>
      <c r="F181" s="47"/>
      <c r="G181" s="47"/>
      <c r="H181" s="47"/>
      <c r="I181" s="47"/>
      <c r="J181" s="47"/>
      <c r="L181" s="47"/>
      <c r="M181" s="47"/>
      <c r="N181" s="47"/>
      <c r="O181" s="47"/>
      <c r="P181" s="47"/>
    </row>
    <row r="182" spans="1:16" ht="12.75">
      <c r="A182" t="s">
        <v>145</v>
      </c>
      <c r="B182" s="46"/>
      <c r="C182" s="46"/>
      <c r="D182" s="47"/>
      <c r="E182" s="47"/>
      <c r="F182" s="47"/>
      <c r="G182" s="47"/>
      <c r="H182" s="47"/>
      <c r="I182" s="47"/>
      <c r="J182" s="47"/>
      <c r="L182" s="47"/>
      <c r="M182" s="47"/>
      <c r="N182" s="47"/>
      <c r="O182" s="47"/>
      <c r="P182" s="47"/>
    </row>
    <row r="183" spans="1:16" ht="12.75">
      <c r="A183" s="46" t="s">
        <v>101</v>
      </c>
      <c r="B183" s="46"/>
      <c r="C183" s="46"/>
      <c r="D183" s="47"/>
      <c r="E183" s="47"/>
      <c r="F183" s="47"/>
      <c r="G183" s="47"/>
      <c r="H183" s="47"/>
      <c r="I183" s="47"/>
      <c r="J183" s="47"/>
      <c r="L183" s="47"/>
      <c r="M183" s="47"/>
      <c r="N183" s="47"/>
      <c r="O183" s="47"/>
      <c r="P183" s="47"/>
    </row>
    <row r="184" spans="1:16" ht="12.75">
      <c r="A184" s="46" t="s">
        <v>90</v>
      </c>
      <c r="B184" s="46"/>
      <c r="C184" s="46"/>
      <c r="D184" s="47"/>
      <c r="E184" s="47"/>
      <c r="F184" s="47"/>
      <c r="G184" s="47"/>
      <c r="H184" s="47"/>
      <c r="I184" s="47"/>
      <c r="J184" s="47"/>
      <c r="L184" s="47"/>
      <c r="M184" s="47"/>
      <c r="N184" s="47"/>
      <c r="O184" s="47"/>
      <c r="P184" s="47"/>
    </row>
    <row r="185" spans="1:16" ht="12.75">
      <c r="A185" s="46" t="s">
        <v>97</v>
      </c>
      <c r="B185" s="46"/>
      <c r="C185" s="46"/>
      <c r="D185" s="45" t="s">
        <v>82</v>
      </c>
      <c r="E185" s="45"/>
      <c r="F185" s="45"/>
      <c r="G185" s="47"/>
      <c r="H185" s="47"/>
      <c r="I185" s="47"/>
      <c r="J185" s="47"/>
      <c r="L185" s="47"/>
      <c r="M185" s="47"/>
      <c r="N185" s="47"/>
      <c r="O185" s="47"/>
      <c r="P185" s="47"/>
    </row>
    <row r="186" spans="1:16" ht="12.75">
      <c r="A186" s="46" t="s">
        <v>98</v>
      </c>
      <c r="B186" s="46"/>
      <c r="C186" s="46"/>
      <c r="D186" s="47"/>
      <c r="E186" s="47"/>
      <c r="F186" s="47"/>
      <c r="G186" s="47"/>
      <c r="H186" s="47"/>
      <c r="I186" s="47"/>
      <c r="J186" s="47"/>
      <c r="L186" s="47"/>
      <c r="M186" s="47"/>
      <c r="N186" s="47"/>
      <c r="O186" s="47"/>
      <c r="P186" s="47"/>
    </row>
    <row r="187" spans="1:16" ht="12.75">
      <c r="A187" s="46" t="s">
        <v>93</v>
      </c>
      <c r="B187" s="46"/>
      <c r="C187" s="46"/>
      <c r="D187" s="47"/>
      <c r="E187" s="47"/>
      <c r="F187" s="47"/>
      <c r="G187" s="47"/>
      <c r="H187" s="47"/>
      <c r="I187" s="47"/>
      <c r="J187" s="47"/>
      <c r="L187" s="47"/>
      <c r="M187" s="47"/>
      <c r="N187" s="47"/>
      <c r="O187" s="47"/>
      <c r="P187" s="47"/>
    </row>
    <row r="188" spans="1:16" ht="12.75">
      <c r="A188" s="46" t="s">
        <v>143</v>
      </c>
      <c r="B188" s="48"/>
      <c r="C188" s="49"/>
      <c r="D188" s="50"/>
      <c r="E188" s="50"/>
      <c r="F188" s="47"/>
      <c r="G188" s="47"/>
      <c r="H188" s="51"/>
      <c r="I188" s="47"/>
      <c r="J188" s="47"/>
      <c r="L188" s="47"/>
      <c r="M188" s="47"/>
      <c r="N188" s="47"/>
      <c r="O188" s="47"/>
      <c r="P188" s="47"/>
    </row>
    <row r="189" spans="1:16" ht="12.75">
      <c r="A189" s="46" t="s">
        <v>73</v>
      </c>
      <c r="B189" s="48"/>
      <c r="C189" s="49"/>
      <c r="D189" s="50"/>
      <c r="E189" s="50"/>
      <c r="F189" s="47"/>
      <c r="G189" s="47"/>
      <c r="H189" s="51"/>
      <c r="I189" s="47"/>
      <c r="J189" s="47"/>
      <c r="L189" s="47"/>
      <c r="M189" s="47"/>
      <c r="N189" s="47"/>
      <c r="O189" s="47"/>
      <c r="P189" s="47"/>
    </row>
    <row r="190" spans="1:16" ht="12.75">
      <c r="A190" s="46" t="s">
        <v>94</v>
      </c>
      <c r="B190" s="48"/>
      <c r="C190" s="49"/>
      <c r="D190" s="50"/>
      <c r="E190" s="50"/>
      <c r="F190" s="47"/>
      <c r="G190" s="47"/>
      <c r="H190" s="51"/>
      <c r="I190" s="47"/>
      <c r="J190" s="47"/>
      <c r="L190" s="47"/>
      <c r="M190" s="47"/>
      <c r="N190" s="47"/>
      <c r="O190" s="47"/>
      <c r="P190" s="47"/>
    </row>
    <row r="191" spans="1:16" ht="12.75">
      <c r="A191" s="46" t="s">
        <v>95</v>
      </c>
      <c r="B191" s="48"/>
      <c r="C191" s="49"/>
      <c r="D191" s="50"/>
      <c r="E191" s="50"/>
      <c r="F191" s="47"/>
      <c r="G191" s="47"/>
      <c r="H191" s="51"/>
      <c r="I191" s="47"/>
      <c r="J191" s="47"/>
      <c r="L191" s="47"/>
      <c r="M191" s="47"/>
      <c r="N191" s="47"/>
      <c r="O191" s="47"/>
      <c r="P191" s="47"/>
    </row>
    <row r="192" spans="1:16" ht="12.75">
      <c r="A192" t="s">
        <v>146</v>
      </c>
      <c r="B192" s="46"/>
      <c r="C192" s="46"/>
      <c r="D192" s="47"/>
      <c r="E192" s="47"/>
      <c r="F192" s="47"/>
      <c r="G192" s="47"/>
      <c r="H192" s="47"/>
      <c r="I192" s="47"/>
      <c r="J192" s="47"/>
      <c r="L192" s="47"/>
      <c r="M192" s="47"/>
      <c r="N192" s="47"/>
      <c r="O192" s="47"/>
      <c r="P192" s="47"/>
    </row>
    <row r="193" spans="1:16" ht="12.75">
      <c r="A193" s="46" t="s">
        <v>92</v>
      </c>
      <c r="B193" s="46"/>
      <c r="C193" s="46"/>
      <c r="D193" s="47"/>
      <c r="E193" s="47"/>
      <c r="F193" s="47"/>
      <c r="G193" s="47"/>
      <c r="H193" s="47"/>
      <c r="I193" s="47"/>
      <c r="J193" s="47"/>
      <c r="L193" s="47"/>
      <c r="M193" s="47"/>
      <c r="N193" s="47"/>
      <c r="O193" s="47"/>
      <c r="P193" s="47"/>
    </row>
    <row r="194" spans="1:16" ht="12.75">
      <c r="A194" t="s">
        <v>136</v>
      </c>
      <c r="B194" s="46"/>
      <c r="C194" s="46"/>
      <c r="D194" s="47"/>
      <c r="E194" s="47"/>
      <c r="F194" s="47"/>
      <c r="G194" s="47"/>
      <c r="H194" s="47"/>
      <c r="I194" s="47"/>
      <c r="J194" s="47"/>
      <c r="L194" s="47"/>
      <c r="M194" s="47"/>
      <c r="N194" s="47"/>
      <c r="O194" s="47"/>
      <c r="P194" s="47"/>
    </row>
    <row r="195" spans="1:16" ht="12.75">
      <c r="A195" s="46" t="s">
        <v>30</v>
      </c>
      <c r="B195" s="46"/>
      <c r="C195" s="46"/>
      <c r="D195" s="47"/>
      <c r="E195" s="47"/>
      <c r="F195" s="47"/>
      <c r="G195" s="47"/>
      <c r="H195" s="47"/>
      <c r="I195" s="47"/>
      <c r="J195" s="47"/>
      <c r="L195" s="47"/>
      <c r="M195" s="47"/>
      <c r="N195" s="47"/>
      <c r="O195" s="47"/>
      <c r="P195" s="47"/>
    </row>
    <row r="196" spans="1:21" ht="12.75">
      <c r="A196" s="46" t="s">
        <v>36</v>
      </c>
      <c r="B196" t="s">
        <v>147</v>
      </c>
      <c r="C196" s="46"/>
      <c r="D196" s="52" t="s">
        <v>37</v>
      </c>
      <c r="E196" s="47"/>
      <c r="F196" s="53" t="s">
        <v>37</v>
      </c>
      <c r="G196" s="54" t="s">
        <v>38</v>
      </c>
      <c r="H196" s="55"/>
      <c r="I196" s="47"/>
      <c r="J196" s="53" t="s">
        <v>37</v>
      </c>
      <c r="K196" s="116" t="s">
        <v>38</v>
      </c>
      <c r="L196" s="53"/>
      <c r="M196" s="54"/>
      <c r="N196" s="55"/>
      <c r="O196" s="47"/>
      <c r="P196" s="52"/>
      <c r="R196" s="106" t="s">
        <v>72</v>
      </c>
      <c r="S196" s="29"/>
      <c r="U196" s="29"/>
    </row>
    <row r="197" spans="1:21" ht="12.75">
      <c r="A197" s="46" t="s">
        <v>39</v>
      </c>
      <c r="B197" s="46"/>
      <c r="C197" s="46"/>
      <c r="D197" s="52" t="s">
        <v>40</v>
      </c>
      <c r="E197" s="47"/>
      <c r="F197" s="53" t="s">
        <v>41</v>
      </c>
      <c r="G197" s="54" t="s">
        <v>41</v>
      </c>
      <c r="H197" s="55"/>
      <c r="I197" s="47"/>
      <c r="J197" s="53" t="s">
        <v>41</v>
      </c>
      <c r="K197" s="116" t="s">
        <v>41</v>
      </c>
      <c r="L197" s="53"/>
      <c r="M197" s="54"/>
      <c r="N197" s="55"/>
      <c r="O197" s="47"/>
      <c r="P197" s="52"/>
      <c r="R197" s="107" t="s">
        <v>40</v>
      </c>
      <c r="S197" s="29"/>
      <c r="U197" s="29"/>
    </row>
    <row r="198" spans="1:21" ht="12.75">
      <c r="A198" s="46" t="s">
        <v>80</v>
      </c>
      <c r="B198" s="46"/>
      <c r="C198" s="46"/>
      <c r="D198" s="52"/>
      <c r="E198" s="47"/>
      <c r="F198" s="53" t="s">
        <v>78</v>
      </c>
      <c r="G198" s="54" t="s">
        <v>78</v>
      </c>
      <c r="H198" s="55"/>
      <c r="I198" s="47"/>
      <c r="J198" s="53" t="s">
        <v>79</v>
      </c>
      <c r="K198" s="116" t="s">
        <v>79</v>
      </c>
      <c r="L198" s="53"/>
      <c r="M198" s="54"/>
      <c r="N198" s="55"/>
      <c r="O198" s="47"/>
      <c r="P198" s="52"/>
      <c r="S198" s="29"/>
      <c r="U198" s="29"/>
    </row>
    <row r="199" spans="1:21" s="70" customFormat="1" ht="12.75">
      <c r="A199" s="56" t="s">
        <v>137</v>
      </c>
      <c r="B199" s="79" t="s">
        <v>206</v>
      </c>
      <c r="C199" s="56" t="s">
        <v>84</v>
      </c>
      <c r="D199" s="57">
        <v>689970</v>
      </c>
      <c r="E199" s="58"/>
      <c r="F199" s="59">
        <v>0</v>
      </c>
      <c r="G199" s="60">
        <v>-195199.09</v>
      </c>
      <c r="H199" s="36">
        <f>G199-F199</f>
        <v>-195199.09</v>
      </c>
      <c r="I199" s="58"/>
      <c r="J199" s="59">
        <v>0</v>
      </c>
      <c r="K199" s="117">
        <v>0</v>
      </c>
      <c r="L199" s="59">
        <f>-J199</f>
        <v>0</v>
      </c>
      <c r="M199" s="60">
        <f>-K199</f>
        <v>0</v>
      </c>
      <c r="N199" s="61">
        <f>L199-M199</f>
        <v>0</v>
      </c>
      <c r="O199" s="58"/>
      <c r="P199" s="57">
        <f>H199+N199</f>
        <v>-195199.09</v>
      </c>
      <c r="Q199" s="38"/>
      <c r="R199" s="108">
        <v>0</v>
      </c>
      <c r="S199" s="30">
        <f>D199+R199</f>
        <v>689970</v>
      </c>
      <c r="T199" s="24"/>
      <c r="U199" s="30">
        <f>S199-D199</f>
        <v>0</v>
      </c>
    </row>
    <row r="200" spans="1:16" ht="12.75">
      <c r="A200" t="s">
        <v>135</v>
      </c>
      <c r="B200" s="46"/>
      <c r="C200" s="46"/>
      <c r="D200" s="47"/>
      <c r="E200" s="47"/>
      <c r="F200" s="47"/>
      <c r="G200" s="47"/>
      <c r="H200" s="47"/>
      <c r="I200" s="47"/>
      <c r="J200" s="47"/>
      <c r="L200" s="47"/>
      <c r="M200" s="47"/>
      <c r="N200" s="47"/>
      <c r="O200" s="47"/>
      <c r="P200" s="47"/>
    </row>
    <row r="201" spans="1:16" ht="12.75">
      <c r="A201" s="46" t="s">
        <v>129</v>
      </c>
      <c r="B201" s="46"/>
      <c r="C201" s="46"/>
      <c r="D201" s="47"/>
      <c r="E201" s="47"/>
      <c r="F201" s="47"/>
      <c r="G201" s="47"/>
      <c r="H201" s="47"/>
      <c r="I201" s="47"/>
      <c r="J201" s="47"/>
      <c r="L201" s="47"/>
      <c r="M201" s="47"/>
      <c r="N201" s="47"/>
      <c r="O201" s="47"/>
      <c r="P201" s="47"/>
    </row>
    <row r="202" spans="1:16" ht="12.75">
      <c r="A202" s="46" t="s">
        <v>89</v>
      </c>
      <c r="B202" s="46"/>
      <c r="C202" s="46"/>
      <c r="D202" s="47"/>
      <c r="E202" s="47"/>
      <c r="F202" s="47"/>
      <c r="G202" s="47"/>
      <c r="H202" s="47"/>
      <c r="I202" s="47"/>
      <c r="J202" s="47"/>
      <c r="L202" s="47"/>
      <c r="M202" s="47"/>
      <c r="N202" s="47"/>
      <c r="O202" s="47"/>
      <c r="P202" s="47"/>
    </row>
    <row r="203" spans="1:16" ht="12.75">
      <c r="A203" s="46" t="s">
        <v>103</v>
      </c>
      <c r="B203" s="46"/>
      <c r="C203" s="46"/>
      <c r="D203" s="47"/>
      <c r="E203" s="47"/>
      <c r="F203" s="47"/>
      <c r="G203" s="47"/>
      <c r="H203" s="47"/>
      <c r="I203" s="47"/>
      <c r="J203" s="47"/>
      <c r="L203" s="47"/>
      <c r="M203" s="47"/>
      <c r="N203" s="47"/>
      <c r="O203" s="47"/>
      <c r="P203" s="47"/>
    </row>
    <row r="204" spans="1:16" ht="12.75">
      <c r="A204" s="46" t="s">
        <v>104</v>
      </c>
      <c r="B204" s="46"/>
      <c r="C204" s="46"/>
      <c r="D204" s="47"/>
      <c r="E204" s="47"/>
      <c r="F204" s="47"/>
      <c r="G204" s="47"/>
      <c r="H204" s="47"/>
      <c r="I204" s="47"/>
      <c r="J204" s="47"/>
      <c r="L204" s="47"/>
      <c r="M204" s="47"/>
      <c r="N204" s="47"/>
      <c r="O204" s="47"/>
      <c r="P204" s="47"/>
    </row>
    <row r="205" spans="1:16" ht="12.75">
      <c r="A205" t="s">
        <v>145</v>
      </c>
      <c r="B205" s="46"/>
      <c r="C205" s="46"/>
      <c r="D205" s="47"/>
      <c r="E205" s="47"/>
      <c r="F205" s="47"/>
      <c r="G205" s="47"/>
      <c r="H205" s="47"/>
      <c r="I205" s="47"/>
      <c r="J205" s="47"/>
      <c r="L205" s="47"/>
      <c r="M205" s="47"/>
      <c r="N205" s="47"/>
      <c r="O205" s="47"/>
      <c r="P205" s="47"/>
    </row>
    <row r="206" spans="1:16" ht="12.75">
      <c r="A206" s="46" t="s">
        <v>101</v>
      </c>
      <c r="B206" s="46"/>
      <c r="C206" s="46"/>
      <c r="D206" s="47"/>
      <c r="E206" s="47"/>
      <c r="F206" s="47"/>
      <c r="G206" s="47"/>
      <c r="H206" s="47"/>
      <c r="I206" s="47"/>
      <c r="J206" s="47"/>
      <c r="L206" s="47"/>
      <c r="M206" s="47"/>
      <c r="N206" s="47"/>
      <c r="O206" s="47"/>
      <c r="P206" s="47"/>
    </row>
    <row r="207" spans="1:16" ht="12.75">
      <c r="A207" s="46" t="s">
        <v>90</v>
      </c>
      <c r="B207" s="46"/>
      <c r="C207" s="46"/>
      <c r="D207" s="47"/>
      <c r="E207" s="47"/>
      <c r="F207" s="47"/>
      <c r="G207" s="47"/>
      <c r="H207" s="47"/>
      <c r="I207" s="47"/>
      <c r="J207" s="47"/>
      <c r="L207" s="47"/>
      <c r="M207" s="47"/>
      <c r="N207" s="47"/>
      <c r="O207" s="47"/>
      <c r="P207" s="47"/>
    </row>
    <row r="208" spans="1:16" ht="12.75">
      <c r="A208" s="46" t="s">
        <v>118</v>
      </c>
      <c r="B208" s="46"/>
      <c r="C208" s="46"/>
      <c r="G208" s="47"/>
      <c r="H208" s="47"/>
      <c r="I208" s="47"/>
      <c r="J208" s="47"/>
      <c r="L208" s="47"/>
      <c r="M208" s="47"/>
      <c r="N208" s="47"/>
      <c r="O208" s="47"/>
      <c r="P208" s="47"/>
    </row>
    <row r="209" spans="1:16" ht="12.75">
      <c r="A209" s="46" t="s">
        <v>97</v>
      </c>
      <c r="B209" s="46"/>
      <c r="C209" s="46"/>
      <c r="D209" s="45" t="s">
        <v>123</v>
      </c>
      <c r="E209" s="45"/>
      <c r="F209" s="45"/>
      <c r="G209" s="47"/>
      <c r="H209" s="47"/>
      <c r="I209" s="47"/>
      <c r="J209" s="47"/>
      <c r="L209" s="47"/>
      <c r="M209" s="47"/>
      <c r="N209" s="47"/>
      <c r="O209" s="47"/>
      <c r="P209" s="47"/>
    </row>
    <row r="210" spans="1:16" ht="12.75">
      <c r="A210" s="46" t="s">
        <v>98</v>
      </c>
      <c r="B210" s="46"/>
      <c r="C210" s="46"/>
      <c r="D210" s="47"/>
      <c r="E210" s="47"/>
      <c r="F210" s="47"/>
      <c r="G210" s="47"/>
      <c r="H210" s="47"/>
      <c r="I210" s="47"/>
      <c r="J210" s="47"/>
      <c r="L210" s="47"/>
      <c r="M210" s="47"/>
      <c r="N210" s="47"/>
      <c r="O210" s="47"/>
      <c r="P210" s="47"/>
    </row>
    <row r="211" spans="1:16" ht="12.75">
      <c r="A211" s="46" t="s">
        <v>93</v>
      </c>
      <c r="B211" s="46"/>
      <c r="C211" s="46"/>
      <c r="D211" s="47"/>
      <c r="E211" s="47"/>
      <c r="F211" s="47"/>
      <c r="G211" s="47"/>
      <c r="H211" s="47"/>
      <c r="I211" s="47"/>
      <c r="J211" s="47"/>
      <c r="L211" s="47"/>
      <c r="M211" s="47"/>
      <c r="N211" s="47"/>
      <c r="O211" s="47"/>
      <c r="P211" s="47"/>
    </row>
    <row r="212" spans="1:16" ht="12.75">
      <c r="A212" s="46" t="s">
        <v>125</v>
      </c>
      <c r="B212" s="48"/>
      <c r="C212" s="49"/>
      <c r="D212" s="50"/>
      <c r="E212" s="50"/>
      <c r="F212" s="47"/>
      <c r="G212" s="47"/>
      <c r="H212" s="51"/>
      <c r="I212" s="47"/>
      <c r="J212" s="47"/>
      <c r="L212" s="47"/>
      <c r="M212" s="47"/>
      <c r="N212" s="47"/>
      <c r="O212" s="47"/>
      <c r="P212" s="47"/>
    </row>
    <row r="213" spans="1:16" ht="12.75">
      <c r="A213" s="46" t="s">
        <v>73</v>
      </c>
      <c r="B213" s="48"/>
      <c r="C213" s="49"/>
      <c r="D213" s="50"/>
      <c r="E213" s="50"/>
      <c r="F213" s="47"/>
      <c r="G213" s="47"/>
      <c r="H213" s="51"/>
      <c r="I213" s="47"/>
      <c r="J213" s="47"/>
      <c r="L213" s="47"/>
      <c r="M213" s="47"/>
      <c r="N213" s="47"/>
      <c r="O213" s="47"/>
      <c r="P213" s="47"/>
    </row>
    <row r="214" spans="1:16" ht="12.75">
      <c r="A214" s="46" t="s">
        <v>94</v>
      </c>
      <c r="B214" s="48"/>
      <c r="C214" s="49"/>
      <c r="D214" s="50"/>
      <c r="E214" s="50"/>
      <c r="F214" s="47"/>
      <c r="G214" s="47"/>
      <c r="H214" s="51"/>
      <c r="I214" s="47"/>
      <c r="J214" s="47"/>
      <c r="L214" s="47"/>
      <c r="M214" s="47"/>
      <c r="N214" s="47"/>
      <c r="O214" s="47"/>
      <c r="P214" s="47"/>
    </row>
    <row r="215" spans="1:16" ht="12.75">
      <c r="A215" s="46" t="s">
        <v>122</v>
      </c>
      <c r="B215" s="48"/>
      <c r="C215" s="49"/>
      <c r="D215" s="50"/>
      <c r="E215" s="50"/>
      <c r="F215" s="47"/>
      <c r="G215" s="47"/>
      <c r="H215" s="51"/>
      <c r="I215" s="47"/>
      <c r="J215" s="47"/>
      <c r="L215" s="47"/>
      <c r="M215" s="47"/>
      <c r="N215" s="47"/>
      <c r="O215" s="47"/>
      <c r="P215" s="47"/>
    </row>
    <row r="216" spans="1:16" ht="12.75">
      <c r="A216" t="s">
        <v>146</v>
      </c>
      <c r="B216" s="46"/>
      <c r="C216" s="46"/>
      <c r="D216" s="47"/>
      <c r="E216" s="47"/>
      <c r="F216" s="47"/>
      <c r="G216" s="47"/>
      <c r="H216" s="47"/>
      <c r="I216" s="47"/>
      <c r="J216" s="47"/>
      <c r="L216" s="47"/>
      <c r="M216" s="47"/>
      <c r="N216" s="47"/>
      <c r="O216" s="47"/>
      <c r="P216" s="47"/>
    </row>
    <row r="217" spans="1:16" ht="12.75">
      <c r="A217" s="46" t="s">
        <v>92</v>
      </c>
      <c r="B217" s="46"/>
      <c r="C217" s="46"/>
      <c r="D217" s="47"/>
      <c r="E217" s="47"/>
      <c r="F217" s="47"/>
      <c r="G217" s="47"/>
      <c r="H217" s="47"/>
      <c r="I217" s="47"/>
      <c r="J217" s="47"/>
      <c r="L217" s="47"/>
      <c r="M217" s="47"/>
      <c r="N217" s="47"/>
      <c r="O217" s="47"/>
      <c r="P217" s="47"/>
    </row>
    <row r="218" spans="1:16" ht="12.75">
      <c r="A218" t="s">
        <v>136</v>
      </c>
      <c r="B218" s="46"/>
      <c r="C218" s="46"/>
      <c r="D218" s="47"/>
      <c r="E218" s="47"/>
      <c r="F218" s="47"/>
      <c r="G218" s="47"/>
      <c r="H218" s="47"/>
      <c r="I218" s="47"/>
      <c r="J218" s="47"/>
      <c r="L218" s="47"/>
      <c r="M218" s="47"/>
      <c r="N218" s="47"/>
      <c r="O218" s="47"/>
      <c r="P218" s="47"/>
    </row>
    <row r="219" spans="1:16" ht="12.75">
      <c r="A219" s="46" t="s">
        <v>30</v>
      </c>
      <c r="B219" s="46"/>
      <c r="C219" s="46"/>
      <c r="D219" s="47"/>
      <c r="E219" s="47"/>
      <c r="F219" s="47"/>
      <c r="G219" s="47"/>
      <c r="H219" s="47"/>
      <c r="I219" s="47"/>
      <c r="J219" s="47"/>
      <c r="L219" s="47"/>
      <c r="M219" s="47"/>
      <c r="N219" s="47"/>
      <c r="O219" s="47"/>
      <c r="P219" s="47"/>
    </row>
    <row r="220" spans="1:21" ht="12.75">
      <c r="A220" s="46" t="s">
        <v>36</v>
      </c>
      <c r="B220" t="s">
        <v>147</v>
      </c>
      <c r="C220" s="46"/>
      <c r="D220" s="52" t="s">
        <v>37</v>
      </c>
      <c r="E220" s="47"/>
      <c r="F220" s="53" t="s">
        <v>37</v>
      </c>
      <c r="G220" s="54" t="s">
        <v>38</v>
      </c>
      <c r="H220" s="55"/>
      <c r="I220" s="47"/>
      <c r="J220" s="53" t="s">
        <v>37</v>
      </c>
      <c r="K220" s="116" t="s">
        <v>38</v>
      </c>
      <c r="L220" s="53"/>
      <c r="M220" s="54"/>
      <c r="N220" s="55"/>
      <c r="O220" s="47"/>
      <c r="P220" s="52"/>
      <c r="R220" s="106" t="s">
        <v>72</v>
      </c>
      <c r="S220" s="29"/>
      <c r="U220" s="29"/>
    </row>
    <row r="221" spans="1:21" ht="12.75">
      <c r="A221" s="46" t="s">
        <v>39</v>
      </c>
      <c r="B221" s="46"/>
      <c r="C221" s="46"/>
      <c r="D221" s="52" t="s">
        <v>40</v>
      </c>
      <c r="E221" s="47"/>
      <c r="F221" s="53" t="s">
        <v>41</v>
      </c>
      <c r="G221" s="54" t="s">
        <v>41</v>
      </c>
      <c r="H221" s="55"/>
      <c r="I221" s="47"/>
      <c r="J221" s="53" t="s">
        <v>41</v>
      </c>
      <c r="K221" s="116" t="s">
        <v>41</v>
      </c>
      <c r="L221" s="53"/>
      <c r="M221" s="54"/>
      <c r="N221" s="55"/>
      <c r="O221" s="47"/>
      <c r="P221" s="52"/>
      <c r="R221" s="107" t="s">
        <v>40</v>
      </c>
      <c r="S221" s="29"/>
      <c r="U221" s="29"/>
    </row>
    <row r="222" spans="1:21" ht="12.75">
      <c r="A222" s="46" t="s">
        <v>80</v>
      </c>
      <c r="B222" s="46"/>
      <c r="C222" s="46"/>
      <c r="D222" s="52"/>
      <c r="E222" s="47"/>
      <c r="F222" s="53" t="s">
        <v>78</v>
      </c>
      <c r="G222" s="54" t="s">
        <v>78</v>
      </c>
      <c r="H222" s="55"/>
      <c r="I222" s="47"/>
      <c r="J222" s="53" t="s">
        <v>79</v>
      </c>
      <c r="K222" s="116" t="s">
        <v>79</v>
      </c>
      <c r="L222" s="53"/>
      <c r="M222" s="54"/>
      <c r="N222" s="55"/>
      <c r="O222" s="47"/>
      <c r="P222" s="52"/>
      <c r="S222" s="29"/>
      <c r="U222" s="29"/>
    </row>
    <row r="223" spans="1:21" s="70" customFormat="1" ht="12.75">
      <c r="A223" s="56" t="s">
        <v>137</v>
      </c>
      <c r="B223" s="79" t="s">
        <v>208</v>
      </c>
      <c r="C223" s="56" t="s">
        <v>123</v>
      </c>
      <c r="D223" s="57">
        <v>-619718</v>
      </c>
      <c r="E223" s="58"/>
      <c r="F223" s="59">
        <v>0</v>
      </c>
      <c r="G223" s="60">
        <v>0</v>
      </c>
      <c r="H223" s="36">
        <f>G223-F223</f>
        <v>0</v>
      </c>
      <c r="I223" s="58"/>
      <c r="J223" s="59">
        <v>-309859</v>
      </c>
      <c r="K223" s="117">
        <v>-309859</v>
      </c>
      <c r="L223" s="59">
        <f>-J223</f>
        <v>309859</v>
      </c>
      <c r="M223" s="60">
        <f>-K223</f>
        <v>309859</v>
      </c>
      <c r="N223" s="61">
        <f>L223-M223</f>
        <v>0</v>
      </c>
      <c r="O223" s="58"/>
      <c r="P223" s="57">
        <f>H223+N223</f>
        <v>0</v>
      </c>
      <c r="Q223" s="38"/>
      <c r="R223" s="108">
        <v>0</v>
      </c>
      <c r="S223" s="30">
        <f>D223+R223</f>
        <v>-619718</v>
      </c>
      <c r="T223" s="24"/>
      <c r="U223" s="30">
        <f>S223-D223</f>
        <v>0</v>
      </c>
    </row>
    <row r="224" spans="1:16" ht="12.75">
      <c r="A224" t="s">
        <v>135</v>
      </c>
      <c r="B224" s="46"/>
      <c r="C224" s="46"/>
      <c r="D224" s="47"/>
      <c r="E224" s="47"/>
      <c r="F224" s="47"/>
      <c r="G224" s="47"/>
      <c r="H224" s="47"/>
      <c r="I224" s="47"/>
      <c r="J224" s="47"/>
      <c r="L224" s="47"/>
      <c r="M224" s="47"/>
      <c r="N224" s="47"/>
      <c r="O224" s="47"/>
      <c r="P224" s="47"/>
    </row>
    <row r="225" spans="1:16" ht="12.75">
      <c r="A225" s="46" t="s">
        <v>129</v>
      </c>
      <c r="B225" s="46"/>
      <c r="C225" s="46"/>
      <c r="D225" s="47"/>
      <c r="E225" s="47"/>
      <c r="F225" s="47"/>
      <c r="G225" s="47"/>
      <c r="H225" s="47"/>
      <c r="I225" s="47"/>
      <c r="J225" s="47"/>
      <c r="L225" s="47"/>
      <c r="M225" s="47"/>
      <c r="N225" s="47"/>
      <c r="O225" s="47"/>
      <c r="P225" s="47"/>
    </row>
    <row r="226" spans="1:16" ht="12.75">
      <c r="A226" s="46" t="s">
        <v>89</v>
      </c>
      <c r="B226" s="46"/>
      <c r="C226" s="46"/>
      <c r="D226" s="47"/>
      <c r="E226" s="47"/>
      <c r="F226" s="47"/>
      <c r="G226" s="47"/>
      <c r="H226" s="47"/>
      <c r="I226" s="47"/>
      <c r="J226" s="47"/>
      <c r="L226" s="47"/>
      <c r="M226" s="47"/>
      <c r="N226" s="47"/>
      <c r="O226" s="47"/>
      <c r="P226" s="47"/>
    </row>
    <row r="227" spans="1:16" ht="12.75">
      <c r="A227" s="46" t="s">
        <v>103</v>
      </c>
      <c r="B227" s="46"/>
      <c r="C227" s="46"/>
      <c r="D227" s="47"/>
      <c r="E227" s="47"/>
      <c r="F227" s="47"/>
      <c r="G227" s="47"/>
      <c r="H227" s="47"/>
      <c r="I227" s="47"/>
      <c r="J227" s="47"/>
      <c r="L227" s="47"/>
      <c r="M227" s="47"/>
      <c r="N227" s="47"/>
      <c r="O227" s="47"/>
      <c r="P227" s="47"/>
    </row>
    <row r="228" spans="1:16" ht="12.75">
      <c r="A228" s="46" t="s">
        <v>104</v>
      </c>
      <c r="B228" s="46"/>
      <c r="C228" s="46"/>
      <c r="D228" s="47"/>
      <c r="E228" s="47"/>
      <c r="F228" s="47"/>
      <c r="G228" s="47"/>
      <c r="H228" s="47"/>
      <c r="I228" s="47"/>
      <c r="J228" s="47"/>
      <c r="L228" s="47"/>
      <c r="M228" s="47"/>
      <c r="N228" s="47"/>
      <c r="O228" s="47"/>
      <c r="P228" s="47"/>
    </row>
    <row r="229" spans="1:16" ht="12.75">
      <c r="A229" t="s">
        <v>145</v>
      </c>
      <c r="B229" s="46"/>
      <c r="C229" s="46"/>
      <c r="D229" s="47"/>
      <c r="E229" s="47"/>
      <c r="F229" s="47"/>
      <c r="G229" s="47"/>
      <c r="H229" s="47"/>
      <c r="I229" s="47"/>
      <c r="J229" s="47"/>
      <c r="L229" s="47"/>
      <c r="M229" s="47"/>
      <c r="N229" s="47"/>
      <c r="O229" s="47"/>
      <c r="P229" s="47"/>
    </row>
    <row r="230" spans="1:16" ht="12.75">
      <c r="A230" s="46" t="s">
        <v>101</v>
      </c>
      <c r="B230" s="46"/>
      <c r="C230" s="46"/>
      <c r="D230" s="47"/>
      <c r="E230" s="47"/>
      <c r="F230" s="47"/>
      <c r="G230" s="47"/>
      <c r="H230" s="47"/>
      <c r="I230" s="47"/>
      <c r="J230" s="47"/>
      <c r="L230" s="47"/>
      <c r="M230" s="47"/>
      <c r="N230" s="47"/>
      <c r="O230" s="47"/>
      <c r="P230" s="47"/>
    </row>
    <row r="231" spans="1:16" ht="12.75">
      <c r="A231" s="46" t="s">
        <v>90</v>
      </c>
      <c r="B231" s="46"/>
      <c r="C231" s="46"/>
      <c r="D231" s="47"/>
      <c r="E231" s="47"/>
      <c r="F231" s="47"/>
      <c r="G231" s="47"/>
      <c r="H231" s="47"/>
      <c r="I231" s="47"/>
      <c r="J231" s="47"/>
      <c r="L231" s="47"/>
      <c r="M231" s="47"/>
      <c r="N231" s="47"/>
      <c r="O231" s="47"/>
      <c r="P231" s="47"/>
    </row>
    <row r="232" spans="1:16" ht="12.75">
      <c r="A232" s="46" t="s">
        <v>97</v>
      </c>
      <c r="B232" s="46"/>
      <c r="C232" s="46"/>
      <c r="D232" s="45" t="s">
        <v>124</v>
      </c>
      <c r="E232" s="45"/>
      <c r="F232" s="45"/>
      <c r="G232" s="47"/>
      <c r="H232" s="47"/>
      <c r="I232" s="47"/>
      <c r="J232" s="47"/>
      <c r="L232" s="47"/>
      <c r="M232" s="47"/>
      <c r="N232" s="47"/>
      <c r="O232" s="47"/>
      <c r="P232" s="47"/>
    </row>
    <row r="233" spans="1:16" ht="12.75">
      <c r="A233" s="46" t="s">
        <v>98</v>
      </c>
      <c r="B233" s="46"/>
      <c r="C233" s="46"/>
      <c r="D233" s="47"/>
      <c r="E233" s="47"/>
      <c r="F233" s="47"/>
      <c r="G233" s="47"/>
      <c r="H233" s="47"/>
      <c r="I233" s="47"/>
      <c r="J233" s="47"/>
      <c r="L233" s="47"/>
      <c r="M233" s="47"/>
      <c r="N233" s="47"/>
      <c r="O233" s="47"/>
      <c r="P233" s="47"/>
    </row>
    <row r="234" spans="1:16" ht="12.75">
      <c r="A234" s="46" t="s">
        <v>93</v>
      </c>
      <c r="B234" s="46"/>
      <c r="C234" s="46"/>
      <c r="D234" s="47"/>
      <c r="E234" s="47"/>
      <c r="F234" s="47"/>
      <c r="G234" s="47"/>
      <c r="H234" s="47"/>
      <c r="I234" s="47"/>
      <c r="J234" s="47"/>
      <c r="L234" s="47"/>
      <c r="M234" s="47"/>
      <c r="N234" s="47"/>
      <c r="O234" s="47"/>
      <c r="P234" s="47"/>
    </row>
    <row r="235" spans="1:16" ht="12.75">
      <c r="A235" s="46" t="s">
        <v>126</v>
      </c>
      <c r="B235" s="48"/>
      <c r="C235" s="49"/>
      <c r="D235" s="50"/>
      <c r="E235" s="50"/>
      <c r="F235" s="47"/>
      <c r="G235" s="47"/>
      <c r="H235" s="51"/>
      <c r="I235" s="47"/>
      <c r="J235" s="47"/>
      <c r="L235" s="47"/>
      <c r="M235" s="47"/>
      <c r="N235" s="47"/>
      <c r="O235" s="47"/>
      <c r="P235" s="47"/>
    </row>
    <row r="236" spans="1:16" ht="12.75">
      <c r="A236" s="46" t="s">
        <v>73</v>
      </c>
      <c r="B236" s="48"/>
      <c r="C236" s="49"/>
      <c r="D236" s="50"/>
      <c r="E236" s="50"/>
      <c r="F236" s="47"/>
      <c r="G236" s="47"/>
      <c r="H236" s="51"/>
      <c r="I236" s="47"/>
      <c r="J236" s="47"/>
      <c r="L236" s="47"/>
      <c r="M236" s="47"/>
      <c r="N236" s="47"/>
      <c r="O236" s="47"/>
      <c r="P236" s="47"/>
    </row>
    <row r="237" spans="1:16" ht="12.75">
      <c r="A237" s="46" t="s">
        <v>94</v>
      </c>
      <c r="B237" s="48"/>
      <c r="C237" s="49"/>
      <c r="D237" s="50"/>
      <c r="E237" s="50"/>
      <c r="F237" s="47"/>
      <c r="G237" s="47"/>
      <c r="H237" s="51"/>
      <c r="I237" s="47"/>
      <c r="J237" s="47"/>
      <c r="L237" s="47"/>
      <c r="M237" s="47"/>
      <c r="N237" s="47"/>
      <c r="O237" s="47"/>
      <c r="P237" s="47"/>
    </row>
    <row r="238" spans="1:16" ht="12.75">
      <c r="A238" s="46" t="s">
        <v>122</v>
      </c>
      <c r="B238" s="48"/>
      <c r="C238" s="49"/>
      <c r="D238" s="50"/>
      <c r="E238" s="50"/>
      <c r="F238" s="47"/>
      <c r="G238" s="47"/>
      <c r="H238" s="51"/>
      <c r="I238" s="47"/>
      <c r="J238" s="47"/>
      <c r="L238" s="47"/>
      <c r="M238" s="47"/>
      <c r="N238" s="47"/>
      <c r="O238" s="47"/>
      <c r="P238" s="47"/>
    </row>
    <row r="239" spans="1:16" ht="12.75">
      <c r="A239" t="s">
        <v>146</v>
      </c>
      <c r="B239" s="46"/>
      <c r="C239" s="46"/>
      <c r="D239" s="47"/>
      <c r="E239" s="47"/>
      <c r="F239" s="47"/>
      <c r="G239" s="47"/>
      <c r="H239" s="47"/>
      <c r="I239" s="47"/>
      <c r="J239" s="47"/>
      <c r="L239" s="47"/>
      <c r="M239" s="47"/>
      <c r="N239" s="47"/>
      <c r="O239" s="47"/>
      <c r="P239" s="47"/>
    </row>
    <row r="240" spans="1:16" ht="12.75">
      <c r="A240" s="46" t="s">
        <v>92</v>
      </c>
      <c r="B240" s="46"/>
      <c r="C240" s="46"/>
      <c r="D240" s="47"/>
      <c r="E240" s="47"/>
      <c r="F240" s="47"/>
      <c r="G240" s="47"/>
      <c r="H240" s="47"/>
      <c r="I240" s="47"/>
      <c r="J240" s="47"/>
      <c r="L240" s="47"/>
      <c r="M240" s="47"/>
      <c r="N240" s="47"/>
      <c r="O240" s="47"/>
      <c r="P240" s="47"/>
    </row>
    <row r="241" spans="1:16" ht="12.75">
      <c r="A241" t="s">
        <v>136</v>
      </c>
      <c r="B241" s="46"/>
      <c r="C241" s="46"/>
      <c r="D241" s="47"/>
      <c r="E241" s="47"/>
      <c r="F241" s="47"/>
      <c r="G241" s="47"/>
      <c r="H241" s="47"/>
      <c r="I241" s="47"/>
      <c r="J241" s="47"/>
      <c r="L241" s="47"/>
      <c r="M241" s="47"/>
      <c r="N241" s="47"/>
      <c r="O241" s="47"/>
      <c r="P241" s="47"/>
    </row>
    <row r="242" spans="1:16" ht="12.75">
      <c r="A242" s="46" t="s">
        <v>30</v>
      </c>
      <c r="B242" s="46"/>
      <c r="C242" s="46"/>
      <c r="D242" s="47"/>
      <c r="E242" s="47"/>
      <c r="F242" s="47"/>
      <c r="G242" s="47"/>
      <c r="H242" s="47"/>
      <c r="I242" s="47"/>
      <c r="J242" s="47"/>
      <c r="L242" s="47"/>
      <c r="M242" s="47"/>
      <c r="N242" s="47"/>
      <c r="O242" s="47"/>
      <c r="P242" s="47"/>
    </row>
    <row r="243" spans="1:21" ht="12.75">
      <c r="A243" s="46" t="s">
        <v>36</v>
      </c>
      <c r="B243" t="s">
        <v>147</v>
      </c>
      <c r="C243" s="46"/>
      <c r="D243" s="52" t="s">
        <v>37</v>
      </c>
      <c r="E243" s="47"/>
      <c r="F243" s="53" t="s">
        <v>37</v>
      </c>
      <c r="G243" s="54" t="s">
        <v>38</v>
      </c>
      <c r="H243" s="55"/>
      <c r="I243" s="47"/>
      <c r="J243" s="53" t="s">
        <v>37</v>
      </c>
      <c r="K243" s="116" t="s">
        <v>38</v>
      </c>
      <c r="L243" s="53"/>
      <c r="M243" s="54"/>
      <c r="N243" s="55"/>
      <c r="O243" s="47"/>
      <c r="P243" s="52"/>
      <c r="R243" s="106" t="s">
        <v>72</v>
      </c>
      <c r="S243" s="29"/>
      <c r="U243" s="29"/>
    </row>
    <row r="244" spans="1:21" ht="12.75">
      <c r="A244" s="46" t="s">
        <v>39</v>
      </c>
      <c r="B244" s="46"/>
      <c r="C244" s="46"/>
      <c r="D244" s="52" t="s">
        <v>40</v>
      </c>
      <c r="E244" s="47"/>
      <c r="F244" s="53" t="s">
        <v>41</v>
      </c>
      <c r="G244" s="54" t="s">
        <v>41</v>
      </c>
      <c r="H244" s="55"/>
      <c r="I244" s="47"/>
      <c r="J244" s="53" t="s">
        <v>41</v>
      </c>
      <c r="K244" s="116" t="s">
        <v>41</v>
      </c>
      <c r="L244" s="53"/>
      <c r="M244" s="54"/>
      <c r="N244" s="55"/>
      <c r="O244" s="47"/>
      <c r="P244" s="52"/>
      <c r="R244" s="107" t="s">
        <v>40</v>
      </c>
      <c r="S244" s="29"/>
      <c r="U244" s="29"/>
    </row>
    <row r="245" spans="1:21" ht="12.75">
      <c r="A245" s="46" t="s">
        <v>80</v>
      </c>
      <c r="B245" s="46"/>
      <c r="C245" s="46"/>
      <c r="D245" s="52"/>
      <c r="E245" s="47"/>
      <c r="F245" s="53" t="s">
        <v>78</v>
      </c>
      <c r="G245" s="54" t="s">
        <v>78</v>
      </c>
      <c r="H245" s="55"/>
      <c r="I245" s="47"/>
      <c r="J245" s="53" t="s">
        <v>79</v>
      </c>
      <c r="K245" s="116" t="s">
        <v>79</v>
      </c>
      <c r="L245" s="53"/>
      <c r="M245" s="54"/>
      <c r="N245" s="55"/>
      <c r="O245" s="47"/>
      <c r="P245" s="52"/>
      <c r="S245" s="29"/>
      <c r="U245" s="29"/>
    </row>
    <row r="246" spans="1:21" s="70" customFormat="1" ht="12.75">
      <c r="A246" s="56" t="s">
        <v>137</v>
      </c>
      <c r="B246" s="79" t="s">
        <v>208</v>
      </c>
      <c r="C246" s="47" t="s">
        <v>124</v>
      </c>
      <c r="D246" s="57">
        <v>-1296496</v>
      </c>
      <c r="E246" s="58"/>
      <c r="F246" s="59">
        <v>0</v>
      </c>
      <c r="G246" s="60">
        <v>0</v>
      </c>
      <c r="H246" s="36">
        <f>G246-F246</f>
        <v>0</v>
      </c>
      <c r="I246" s="58"/>
      <c r="J246" s="59">
        <v>-540120</v>
      </c>
      <c r="K246" s="117">
        <v>-601473</v>
      </c>
      <c r="L246" s="59">
        <f>-J246</f>
        <v>540120</v>
      </c>
      <c r="M246" s="60">
        <f>-K246</f>
        <v>601473</v>
      </c>
      <c r="N246" s="61">
        <f>L246-M246</f>
        <v>-61353</v>
      </c>
      <c r="O246" s="58"/>
      <c r="P246" s="57">
        <f>H246+N246</f>
        <v>-61353</v>
      </c>
      <c r="Q246" s="38"/>
      <c r="R246" s="108">
        <v>0</v>
      </c>
      <c r="S246" s="30">
        <f>D246+R246</f>
        <v>-1296496</v>
      </c>
      <c r="T246" s="24"/>
      <c r="U246" s="30">
        <f>S246-D246</f>
        <v>0</v>
      </c>
    </row>
    <row r="247" spans="1:21" ht="12.75">
      <c r="A247" s="68"/>
      <c r="B247" s="71" t="s">
        <v>150</v>
      </c>
      <c r="C247" s="83"/>
      <c r="D247" s="125">
        <f>SUM(D81:D246)</f>
        <v>454800.00000000745</v>
      </c>
      <c r="E247" s="22" t="s">
        <v>31</v>
      </c>
      <c r="F247" s="80">
        <f>SUM(F81:F246)</f>
        <v>11916825.272000004</v>
      </c>
      <c r="G247" s="81">
        <f>SUM(G81:G246)</f>
        <v>25684080.84</v>
      </c>
      <c r="H247" s="82">
        <f>SUM(H81:H246)</f>
        <v>13767255.567999996</v>
      </c>
      <c r="I247" s="22" t="s">
        <v>31</v>
      </c>
      <c r="J247" s="81">
        <f>SUM(J81:J246)</f>
        <v>-25074664.929999996</v>
      </c>
      <c r="K247" s="121">
        <f>SUM(K81:K246)</f>
        <v>-32391289.999999996</v>
      </c>
      <c r="L247" s="80">
        <f>SUM(L81:L246)</f>
        <v>25074664.929999996</v>
      </c>
      <c r="M247" s="81">
        <f>SUM(M81:M246)</f>
        <v>32391289.999999996</v>
      </c>
      <c r="N247" s="82">
        <f>SUM(N81:N246)</f>
        <v>-7316625.0699999975</v>
      </c>
      <c r="O247" s="20" t="s">
        <v>31</v>
      </c>
      <c r="P247" s="125">
        <f>SUM(P81:P246)</f>
        <v>6450630.497999998</v>
      </c>
      <c r="Q247" s="102"/>
      <c r="R247" s="107">
        <f>SUM(R81:R246)</f>
        <v>0</v>
      </c>
      <c r="S247" s="125">
        <f>SUM(S81:S246)</f>
        <v>454800.00000000745</v>
      </c>
      <c r="T247" s="68" t="s">
        <v>31</v>
      </c>
      <c r="U247" s="125">
        <f>SUM(U81:U246)</f>
        <v>0</v>
      </c>
    </row>
    <row r="248" spans="1:21" s="70" customFormat="1" ht="12.75">
      <c r="A248" s="310"/>
      <c r="B248" s="24"/>
      <c r="C248" s="310"/>
      <c r="D248" s="311"/>
      <c r="E248" s="312"/>
      <c r="F248" s="313"/>
      <c r="G248" s="314"/>
      <c r="H248" s="315"/>
      <c r="I248" s="316"/>
      <c r="J248" s="313"/>
      <c r="K248" s="317"/>
      <c r="L248" s="313"/>
      <c r="M248" s="314"/>
      <c r="N248" s="315"/>
      <c r="O248" s="25"/>
      <c r="P248" s="311"/>
      <c r="Q248" s="38"/>
      <c r="R248" s="108"/>
      <c r="S248" s="311"/>
      <c r="T248" s="24"/>
      <c r="U248" s="311"/>
    </row>
    <row r="249" ht="12.75">
      <c r="A249" t="s">
        <v>135</v>
      </c>
    </row>
    <row r="250" ht="12.75">
      <c r="A250" t="s">
        <v>132</v>
      </c>
    </row>
    <row r="251" ht="12.75">
      <c r="A251" t="s">
        <v>89</v>
      </c>
    </row>
    <row r="252" spans="1:6" ht="12.75">
      <c r="A252" t="s">
        <v>103</v>
      </c>
      <c r="E252" s="66"/>
      <c r="F252" s="66"/>
    </row>
    <row r="253" spans="1:6" ht="12.75">
      <c r="A253" t="s">
        <v>104</v>
      </c>
      <c r="E253" s="66"/>
      <c r="F253" s="66"/>
    </row>
    <row r="254" spans="1:6" ht="12.75">
      <c r="A254" t="s">
        <v>145</v>
      </c>
      <c r="E254" s="66"/>
      <c r="F254" s="66"/>
    </row>
    <row r="255" spans="1:6" ht="12.75">
      <c r="A255" t="s">
        <v>101</v>
      </c>
      <c r="E255" s="67"/>
      <c r="F255" s="67"/>
    </row>
    <row r="256" spans="1:6" ht="12.75">
      <c r="A256" t="s">
        <v>90</v>
      </c>
      <c r="E256" s="67"/>
      <c r="F256" s="67"/>
    </row>
    <row r="257" ht="12.75">
      <c r="A257" t="s">
        <v>144</v>
      </c>
    </row>
    <row r="258" ht="12.75">
      <c r="A258" t="s">
        <v>141</v>
      </c>
    </row>
    <row r="259" spans="1:6" ht="12.75">
      <c r="A259" t="s">
        <v>97</v>
      </c>
      <c r="F259" s="77" t="s">
        <v>153</v>
      </c>
    </row>
    <row r="260" ht="12.75">
      <c r="A260" t="s">
        <v>98</v>
      </c>
    </row>
    <row r="261" spans="1:8" ht="12.75">
      <c r="A261" t="s">
        <v>93</v>
      </c>
      <c r="D261" s="13"/>
      <c r="E261" s="13"/>
      <c r="H261" s="14"/>
    </row>
    <row r="262" spans="1:8" ht="12.75">
      <c r="A262" t="s">
        <v>152</v>
      </c>
      <c r="D262" s="13"/>
      <c r="E262" s="13"/>
      <c r="H262" s="14"/>
    </row>
    <row r="263" spans="1:8" ht="12.75">
      <c r="A263" t="s">
        <v>73</v>
      </c>
      <c r="B263" s="48"/>
      <c r="C263" s="49"/>
      <c r="D263" s="13"/>
      <c r="E263" s="13"/>
      <c r="H263" s="14"/>
    </row>
    <row r="264" spans="1:8" ht="12.75">
      <c r="A264" t="s">
        <v>94</v>
      </c>
      <c r="H264" s="14"/>
    </row>
    <row r="265" ht="12.75">
      <c r="A265" t="s">
        <v>95</v>
      </c>
    </row>
    <row r="266" ht="12.75">
      <c r="A266" t="s">
        <v>146</v>
      </c>
    </row>
    <row r="267" ht="12.75">
      <c r="A267" t="s">
        <v>92</v>
      </c>
    </row>
    <row r="268" ht="12.75">
      <c r="A268" t="s">
        <v>136</v>
      </c>
    </row>
    <row r="269" ht="12.75">
      <c r="A269" t="s">
        <v>30</v>
      </c>
    </row>
    <row r="270" spans="1:21" ht="12.75">
      <c r="A270" t="s">
        <v>36</v>
      </c>
      <c r="B270" t="s">
        <v>147</v>
      </c>
      <c r="C270" t="s">
        <v>134</v>
      </c>
      <c r="D270" s="29" t="s">
        <v>37</v>
      </c>
      <c r="F270" s="33" t="s">
        <v>37</v>
      </c>
      <c r="G270" s="20" t="s">
        <v>38</v>
      </c>
      <c r="H270" s="34"/>
      <c r="J270" s="33" t="s">
        <v>37</v>
      </c>
      <c r="K270" s="116" t="s">
        <v>38</v>
      </c>
      <c r="L270" s="33"/>
      <c r="M270" s="20"/>
      <c r="N270" s="34"/>
      <c r="P270" s="29"/>
      <c r="R270" s="106" t="s">
        <v>72</v>
      </c>
      <c r="S270" s="29"/>
      <c r="U270" s="29"/>
    </row>
    <row r="271" spans="1:21" ht="12.75">
      <c r="A271" t="s">
        <v>39</v>
      </c>
      <c r="D271" s="29" t="s">
        <v>40</v>
      </c>
      <c r="F271" s="33" t="s">
        <v>41</v>
      </c>
      <c r="G271" s="20" t="s">
        <v>41</v>
      </c>
      <c r="H271" s="34"/>
      <c r="J271" s="33" t="s">
        <v>41</v>
      </c>
      <c r="K271" s="116" t="s">
        <v>41</v>
      </c>
      <c r="L271" s="33"/>
      <c r="M271" s="20"/>
      <c r="N271" s="34"/>
      <c r="P271" s="29"/>
      <c r="R271" s="107" t="s">
        <v>40</v>
      </c>
      <c r="S271" s="29"/>
      <c r="U271" s="29"/>
    </row>
    <row r="272" spans="1:21" ht="12.75">
      <c r="A272" t="s">
        <v>80</v>
      </c>
      <c r="D272" s="29"/>
      <c r="F272" s="33" t="s">
        <v>78</v>
      </c>
      <c r="G272" s="20" t="s">
        <v>78</v>
      </c>
      <c r="H272" s="34"/>
      <c r="J272" s="33" t="s">
        <v>79</v>
      </c>
      <c r="K272" s="116" t="s">
        <v>79</v>
      </c>
      <c r="L272" s="33"/>
      <c r="M272" s="20"/>
      <c r="N272" s="34"/>
      <c r="P272" s="29"/>
      <c r="S272" s="29"/>
      <c r="U272" s="29"/>
    </row>
    <row r="273" spans="1:21" s="93" customFormat="1" ht="12.75">
      <c r="A273" s="85" t="s">
        <v>137</v>
      </c>
      <c r="B273" s="85" t="s">
        <v>208</v>
      </c>
      <c r="C273" s="85" t="s">
        <v>209</v>
      </c>
      <c r="D273" s="318">
        <v>2919389</v>
      </c>
      <c r="E273" s="87"/>
      <c r="F273" s="319">
        <v>-231343</v>
      </c>
      <c r="G273" s="320">
        <v>-10656</v>
      </c>
      <c r="H273" s="321">
        <f>G273-F273</f>
        <v>220687</v>
      </c>
      <c r="I273" s="87"/>
      <c r="J273" s="88">
        <v>0</v>
      </c>
      <c r="K273" s="110">
        <v>0</v>
      </c>
      <c r="L273" s="319">
        <f>-J273</f>
        <v>0</v>
      </c>
      <c r="M273" s="320">
        <f>-K273</f>
        <v>0</v>
      </c>
      <c r="N273" s="321">
        <f>L273-M273</f>
        <v>0</v>
      </c>
      <c r="O273" s="87"/>
      <c r="P273" s="318">
        <f>H273+N273</f>
        <v>220687</v>
      </c>
      <c r="Q273" s="63"/>
      <c r="R273" s="111">
        <v>0</v>
      </c>
      <c r="S273" s="318">
        <f>D273+R273</f>
        <v>2919389</v>
      </c>
      <c r="T273" s="85"/>
      <c r="U273" s="318">
        <f>S273-D273</f>
        <v>0</v>
      </c>
    </row>
    <row r="274" spans="1:21" s="70" customFormat="1" ht="12.75">
      <c r="A274" s="310"/>
      <c r="B274" s="24"/>
      <c r="C274" s="310"/>
      <c r="D274" s="311"/>
      <c r="E274" s="312"/>
      <c r="F274" s="313"/>
      <c r="G274" s="314"/>
      <c r="H274" s="315"/>
      <c r="I274" s="316"/>
      <c r="J274" s="313"/>
      <c r="K274" s="317"/>
      <c r="L274" s="313"/>
      <c r="M274" s="314"/>
      <c r="N274" s="315"/>
      <c r="O274" s="25"/>
      <c r="P274" s="311"/>
      <c r="Q274" s="38"/>
      <c r="R274" s="108"/>
      <c r="S274" s="311"/>
      <c r="T274" s="24"/>
      <c r="U274" s="311"/>
    </row>
    <row r="275" spans="1:21" ht="12.75">
      <c r="A275" s="68"/>
      <c r="B275" s="71" t="s">
        <v>156</v>
      </c>
      <c r="C275" s="83"/>
      <c r="D275" s="124">
        <f>SUM(D56,D78,D247,D273)</f>
        <v>25735542.00000007</v>
      </c>
      <c r="E275" s="22"/>
      <c r="F275" s="126">
        <f>SUM(F56,F78,F247,F273)</f>
        <v>50632986.155</v>
      </c>
      <c r="G275" s="101">
        <f>SUM(G56,G78,G247,G273)</f>
        <v>59798127.219999984</v>
      </c>
      <c r="H275" s="127">
        <f>SUM(H56,H78,H247,H273)</f>
        <v>9165141.064999986</v>
      </c>
      <c r="I275" s="22"/>
      <c r="J275" s="101">
        <f>SUM(J56,J78,J247,J273)</f>
        <v>-54563356.503000006</v>
      </c>
      <c r="K275" s="119">
        <f>SUM(K56,K78,K247,K273)</f>
        <v>-55963809.02999999</v>
      </c>
      <c r="L275" s="126">
        <f>SUM(L56,L78,L247,L273)</f>
        <v>54563356.503000006</v>
      </c>
      <c r="M275" s="101">
        <f>SUM(M56,M78,M247,M273)</f>
        <v>55963809.02999999</v>
      </c>
      <c r="N275" s="127">
        <f>SUM(N56,N78,N247,N273)</f>
        <v>-1400452.526999984</v>
      </c>
      <c r="O275" s="20"/>
      <c r="P275" s="124">
        <f>SUM(P56,P78,P247,P273)</f>
        <v>7764688.538000001</v>
      </c>
      <c r="Q275" s="39"/>
      <c r="R275" s="110">
        <f>SUM(R56,R78,R247,R273)</f>
        <v>-264177</v>
      </c>
      <c r="S275" s="124">
        <f>SUM(S56,S78,S247,S273)</f>
        <v>25471365.00000007</v>
      </c>
      <c r="T275" s="68"/>
      <c r="U275" s="124">
        <f>SUM(U56,U78,U247,U273)</f>
        <v>-264177</v>
      </c>
    </row>
    <row r="276" spans="1:21" s="70" customFormat="1" ht="12.75">
      <c r="A276" s="310"/>
      <c r="B276" s="24"/>
      <c r="C276" s="310"/>
      <c r="D276" s="311"/>
      <c r="E276" s="312"/>
      <c r="F276" s="313"/>
      <c r="G276" s="314"/>
      <c r="H276" s="315"/>
      <c r="I276" s="316"/>
      <c r="J276" s="313"/>
      <c r="K276" s="317"/>
      <c r="L276" s="313"/>
      <c r="M276" s="314"/>
      <c r="N276" s="315"/>
      <c r="O276" s="25"/>
      <c r="P276" s="311"/>
      <c r="Q276" s="38"/>
      <c r="R276" s="108"/>
      <c r="S276" s="311"/>
      <c r="T276" s="24"/>
      <c r="U276" s="311"/>
    </row>
    <row r="277" ht="12.75">
      <c r="A277" t="s">
        <v>135</v>
      </c>
    </row>
    <row r="278" ht="12.75">
      <c r="A278" t="s">
        <v>132</v>
      </c>
    </row>
    <row r="279" ht="12.75">
      <c r="A279" t="s">
        <v>89</v>
      </c>
    </row>
    <row r="280" spans="1:6" ht="12.75">
      <c r="A280" t="s">
        <v>103</v>
      </c>
      <c r="E280" s="66"/>
      <c r="F280" s="66"/>
    </row>
    <row r="281" spans="1:6" ht="12.75">
      <c r="A281" t="s">
        <v>104</v>
      </c>
      <c r="E281" s="66"/>
      <c r="F281" s="66"/>
    </row>
    <row r="282" spans="1:6" ht="12.75">
      <c r="A282" t="s">
        <v>145</v>
      </c>
      <c r="E282" s="66"/>
      <c r="F282" s="66"/>
    </row>
    <row r="283" spans="1:6" ht="12.75">
      <c r="A283" t="s">
        <v>101</v>
      </c>
      <c r="E283" s="67"/>
      <c r="F283" s="67"/>
    </row>
    <row r="284" spans="1:6" ht="12.75">
      <c r="A284" t="s">
        <v>90</v>
      </c>
      <c r="E284" s="67"/>
      <c r="F284" s="67"/>
    </row>
    <row r="285" ht="12.75">
      <c r="A285" t="s">
        <v>144</v>
      </c>
    </row>
    <row r="286" ht="12.75">
      <c r="A286" t="s">
        <v>141</v>
      </c>
    </row>
    <row r="287" spans="1:6" ht="12.75">
      <c r="A287" t="s">
        <v>97</v>
      </c>
      <c r="F287" s="77" t="s">
        <v>165</v>
      </c>
    </row>
    <row r="288" ht="12.75">
      <c r="A288" t="s">
        <v>98</v>
      </c>
    </row>
    <row r="289" spans="1:8" ht="12.75">
      <c r="A289" t="s">
        <v>93</v>
      </c>
      <c r="D289" s="13"/>
      <c r="E289" s="13"/>
      <c r="H289" s="14"/>
    </row>
    <row r="290" spans="1:8" ht="12.75">
      <c r="A290" t="s">
        <v>154</v>
      </c>
      <c r="D290" s="13"/>
      <c r="E290" s="13"/>
      <c r="H290" s="14"/>
    </row>
    <row r="291" spans="1:8" ht="12.75">
      <c r="A291" t="s">
        <v>73</v>
      </c>
      <c r="B291" s="48"/>
      <c r="C291" s="49"/>
      <c r="D291" s="13"/>
      <c r="E291" s="13"/>
      <c r="H291" s="14"/>
    </row>
    <row r="292" spans="1:8" ht="12.75">
      <c r="A292" t="s">
        <v>94</v>
      </c>
      <c r="H292" s="14"/>
    </row>
    <row r="293" ht="12.75">
      <c r="A293" t="s">
        <v>95</v>
      </c>
    </row>
    <row r="294" ht="12.75">
      <c r="A294" t="s">
        <v>146</v>
      </c>
    </row>
    <row r="295" ht="12.75">
      <c r="A295" t="s">
        <v>92</v>
      </c>
    </row>
    <row r="296" ht="12.75">
      <c r="A296" t="s">
        <v>136</v>
      </c>
    </row>
    <row r="297" ht="12.75">
      <c r="A297" t="s">
        <v>30</v>
      </c>
    </row>
    <row r="298" spans="1:21" ht="12.75">
      <c r="A298" t="s">
        <v>36</v>
      </c>
      <c r="B298" t="s">
        <v>147</v>
      </c>
      <c r="C298" t="s">
        <v>134</v>
      </c>
      <c r="D298" s="29" t="s">
        <v>37</v>
      </c>
      <c r="F298" s="33" t="s">
        <v>37</v>
      </c>
      <c r="G298" s="20" t="s">
        <v>38</v>
      </c>
      <c r="H298" s="34"/>
      <c r="J298" s="33" t="s">
        <v>37</v>
      </c>
      <c r="K298" s="116" t="s">
        <v>38</v>
      </c>
      <c r="L298" s="33"/>
      <c r="M298" s="20"/>
      <c r="N298" s="34"/>
      <c r="P298" s="29"/>
      <c r="R298" s="106" t="s">
        <v>72</v>
      </c>
      <c r="S298" s="29"/>
      <c r="U298" s="29"/>
    </row>
    <row r="299" spans="1:21" ht="12.75">
      <c r="A299" t="s">
        <v>39</v>
      </c>
      <c r="D299" s="29" t="s">
        <v>40</v>
      </c>
      <c r="F299" s="33" t="s">
        <v>41</v>
      </c>
      <c r="G299" s="20" t="s">
        <v>41</v>
      </c>
      <c r="H299" s="34"/>
      <c r="J299" s="33" t="s">
        <v>41</v>
      </c>
      <c r="K299" s="116" t="s">
        <v>41</v>
      </c>
      <c r="L299" s="33"/>
      <c r="M299" s="20"/>
      <c r="N299" s="34"/>
      <c r="P299" s="29"/>
      <c r="R299" s="107" t="s">
        <v>40</v>
      </c>
      <c r="S299" s="29"/>
      <c r="U299" s="29"/>
    </row>
    <row r="300" spans="1:21" ht="12.75">
      <c r="A300" t="s">
        <v>80</v>
      </c>
      <c r="D300" s="29"/>
      <c r="F300" s="33" t="s">
        <v>78</v>
      </c>
      <c r="G300" s="20" t="s">
        <v>78</v>
      </c>
      <c r="H300" s="34"/>
      <c r="J300" s="33" t="s">
        <v>79</v>
      </c>
      <c r="K300" s="116" t="s">
        <v>79</v>
      </c>
      <c r="L300" s="33"/>
      <c r="M300" s="20"/>
      <c r="N300" s="34"/>
      <c r="P300" s="29"/>
      <c r="S300" s="29"/>
      <c r="U300" s="29"/>
    </row>
    <row r="301" spans="1:21" s="73" customFormat="1" ht="12.75">
      <c r="A301" s="56" t="s">
        <v>137</v>
      </c>
      <c r="B301" s="56" t="s">
        <v>210</v>
      </c>
      <c r="C301" s="56" t="s">
        <v>211</v>
      </c>
      <c r="D301" s="322">
        <v>-1622434</v>
      </c>
      <c r="E301" s="58"/>
      <c r="F301" s="323">
        <v>0</v>
      </c>
      <c r="G301" s="324">
        <v>0</v>
      </c>
      <c r="H301" s="325">
        <f>G301-F301</f>
        <v>0</v>
      </c>
      <c r="I301" s="58"/>
      <c r="J301" s="59">
        <v>0</v>
      </c>
      <c r="K301" s="117">
        <v>0</v>
      </c>
      <c r="L301" s="323">
        <f>-J301</f>
        <v>0</v>
      </c>
      <c r="M301" s="324">
        <f>-K301</f>
        <v>0</v>
      </c>
      <c r="N301" s="325">
        <f>L301-M301</f>
        <v>0</v>
      </c>
      <c r="O301" s="58"/>
      <c r="P301" s="322">
        <f>H301+N301</f>
        <v>0</v>
      </c>
      <c r="Q301" s="63"/>
      <c r="R301" s="108">
        <v>0</v>
      </c>
      <c r="S301" s="322">
        <f>D301+R301</f>
        <v>-1622434</v>
      </c>
      <c r="T301" s="56"/>
      <c r="U301" s="322">
        <f>S301-D301</f>
        <v>0</v>
      </c>
    </row>
    <row r="302" spans="1:21" s="70" customFormat="1" ht="12.75">
      <c r="A302" s="310"/>
      <c r="B302" s="24"/>
      <c r="C302" s="310"/>
      <c r="D302" s="311"/>
      <c r="E302" s="312"/>
      <c r="F302" s="313"/>
      <c r="G302" s="314"/>
      <c r="H302" s="315"/>
      <c r="I302" s="316"/>
      <c r="J302" s="313"/>
      <c r="K302" s="317"/>
      <c r="L302" s="313"/>
      <c r="M302" s="314"/>
      <c r="N302" s="315"/>
      <c r="O302" s="25"/>
      <c r="P302" s="311"/>
      <c r="Q302" s="38"/>
      <c r="R302" s="108"/>
      <c r="S302" s="311"/>
      <c r="T302" s="24"/>
      <c r="U302" s="311"/>
    </row>
    <row r="303" spans="1:21" ht="12.75">
      <c r="A303" s="68"/>
      <c r="B303" s="71" t="s">
        <v>157</v>
      </c>
      <c r="C303" s="83"/>
      <c r="D303" s="124">
        <f>SUM(D275,D301)</f>
        <v>24113108.00000007</v>
      </c>
      <c r="E303" s="22"/>
      <c r="F303" s="126">
        <f>SUM(F275,F301)</f>
        <v>50632986.155</v>
      </c>
      <c r="G303" s="101">
        <f>SUM(G275,G301)</f>
        <v>59798127.219999984</v>
      </c>
      <c r="H303" s="127">
        <f>SUM(H275,H301)</f>
        <v>9165141.064999986</v>
      </c>
      <c r="I303" s="22"/>
      <c r="J303" s="101">
        <f>SUM(J275,J301)</f>
        <v>-54563356.503000006</v>
      </c>
      <c r="K303" s="119">
        <f>SUM(K275,K301)</f>
        <v>-55963809.02999999</v>
      </c>
      <c r="L303" s="126">
        <f>SUM(L275,L301)</f>
        <v>54563356.503000006</v>
      </c>
      <c r="M303" s="101">
        <f>SUM(M275,M301)</f>
        <v>55963809.02999999</v>
      </c>
      <c r="N303" s="127">
        <f>SUM(N275,N301)</f>
        <v>-1400452.526999984</v>
      </c>
      <c r="O303" s="20"/>
      <c r="P303" s="124">
        <f>SUM(P275,P301)</f>
        <v>7764688.538000001</v>
      </c>
      <c r="Q303" s="39">
        <f>SUM(Q275,Q301)</f>
        <v>0</v>
      </c>
      <c r="R303" s="110">
        <f>SUM(R275,R301)</f>
        <v>-264177</v>
      </c>
      <c r="S303" s="124">
        <f>SUM(S275,S301)</f>
        <v>23848931.00000007</v>
      </c>
      <c r="T303" s="68"/>
      <c r="U303" s="124">
        <f>SUM(U275,U301)</f>
        <v>-264177</v>
      </c>
    </row>
    <row r="304" spans="1:21" s="70" customFormat="1" ht="12.75">
      <c r="A304" s="310"/>
      <c r="B304" s="24"/>
      <c r="C304" s="310"/>
      <c r="D304" s="311"/>
      <c r="E304" s="312"/>
      <c r="F304" s="313"/>
      <c r="G304" s="314"/>
      <c r="H304" s="315"/>
      <c r="I304" s="316"/>
      <c r="J304" s="313"/>
      <c r="K304" s="317"/>
      <c r="L304" s="313"/>
      <c r="M304" s="314"/>
      <c r="N304" s="315"/>
      <c r="O304" s="25"/>
      <c r="P304" s="311"/>
      <c r="Q304" s="38"/>
      <c r="R304" s="108"/>
      <c r="S304" s="311"/>
      <c r="T304" s="24"/>
      <c r="U304" s="311"/>
    </row>
    <row r="305" spans="1:21" s="70" customFormat="1" ht="12.75">
      <c r="A305" s="310"/>
      <c r="B305" s="84" t="s">
        <v>158</v>
      </c>
      <c r="C305" s="310"/>
      <c r="D305" s="311"/>
      <c r="E305" s="312"/>
      <c r="F305" s="313"/>
      <c r="G305" s="314"/>
      <c r="H305" s="315"/>
      <c r="I305" s="316"/>
      <c r="J305" s="313"/>
      <c r="K305" s="317"/>
      <c r="L305" s="313"/>
      <c r="M305" s="314"/>
      <c r="N305" s="315"/>
      <c r="O305" s="25"/>
      <c r="P305" s="311"/>
      <c r="Q305" s="38"/>
      <c r="R305" s="108"/>
      <c r="S305" s="311"/>
      <c r="T305" s="24"/>
      <c r="U305" s="311"/>
    </row>
    <row r="306" ht="12.75">
      <c r="A306" t="s">
        <v>135</v>
      </c>
    </row>
    <row r="307" ht="12.75">
      <c r="A307" t="s">
        <v>149</v>
      </c>
    </row>
    <row r="308" ht="12.75">
      <c r="A308" t="s">
        <v>132</v>
      </c>
    </row>
    <row r="309" ht="12.75">
      <c r="A309" t="s">
        <v>89</v>
      </c>
    </row>
    <row r="310" spans="1:6" ht="12.75">
      <c r="A310" t="s">
        <v>103</v>
      </c>
      <c r="E310" s="66" t="s">
        <v>63</v>
      </c>
      <c r="F310" s="66" t="s">
        <v>68</v>
      </c>
    </row>
    <row r="311" spans="1:6" ht="12.75">
      <c r="A311" t="s">
        <v>104</v>
      </c>
      <c r="E311" s="66" t="s">
        <v>64</v>
      </c>
      <c r="F311" s="66" t="s">
        <v>111</v>
      </c>
    </row>
    <row r="312" spans="1:6" ht="12.75">
      <c r="A312" t="s">
        <v>145</v>
      </c>
      <c r="E312" s="66" t="s">
        <v>65</v>
      </c>
      <c r="F312" s="66" t="s">
        <v>54</v>
      </c>
    </row>
    <row r="313" spans="1:6" ht="12.75">
      <c r="A313" t="s">
        <v>101</v>
      </c>
      <c r="E313" s="67" t="s">
        <v>66</v>
      </c>
      <c r="F313" s="67" t="s">
        <v>133</v>
      </c>
    </row>
    <row r="314" spans="1:6" ht="12.75">
      <c r="A314" t="s">
        <v>90</v>
      </c>
      <c r="E314" s="67" t="s">
        <v>67</v>
      </c>
      <c r="F314" s="67" t="s">
        <v>69</v>
      </c>
    </row>
    <row r="315" ht="12.75">
      <c r="A315" t="s">
        <v>144</v>
      </c>
    </row>
    <row r="316" ht="12.75">
      <c r="A316" t="s">
        <v>141</v>
      </c>
    </row>
    <row r="317" spans="1:6" ht="12.75">
      <c r="A317" t="s">
        <v>97</v>
      </c>
      <c r="F317" s="77" t="s">
        <v>166</v>
      </c>
    </row>
    <row r="318" ht="12.75">
      <c r="A318" t="s">
        <v>98</v>
      </c>
    </row>
    <row r="319" spans="1:8" ht="12.75">
      <c r="A319" t="s">
        <v>93</v>
      </c>
      <c r="D319" s="13"/>
      <c r="E319" s="13"/>
      <c r="H319" s="14"/>
    </row>
    <row r="320" spans="1:8" ht="12.75">
      <c r="A320" t="s">
        <v>155</v>
      </c>
      <c r="D320" s="13"/>
      <c r="E320" s="13"/>
      <c r="H320" s="14"/>
    </row>
    <row r="321" spans="1:8" ht="12.75">
      <c r="A321" t="s">
        <v>73</v>
      </c>
      <c r="B321" s="48"/>
      <c r="C321" s="49"/>
      <c r="D321" s="13"/>
      <c r="E321" s="13"/>
      <c r="H321" s="14"/>
    </row>
    <row r="322" spans="1:8" ht="12.75">
      <c r="A322" t="s">
        <v>94</v>
      </c>
      <c r="H322" s="14"/>
    </row>
    <row r="323" ht="12.75">
      <c r="A323" t="s">
        <v>95</v>
      </c>
    </row>
    <row r="324" ht="12.75">
      <c r="A324" t="s">
        <v>146</v>
      </c>
    </row>
    <row r="325" ht="12.75">
      <c r="A325" t="s">
        <v>92</v>
      </c>
    </row>
    <row r="326" ht="12.75">
      <c r="A326" t="s">
        <v>148</v>
      </c>
    </row>
    <row r="327" ht="12.75">
      <c r="A327" t="s">
        <v>30</v>
      </c>
    </row>
    <row r="328" spans="1:21" ht="12.75">
      <c r="A328" t="s">
        <v>36</v>
      </c>
      <c r="B328" t="s">
        <v>147</v>
      </c>
      <c r="C328" t="s">
        <v>134</v>
      </c>
      <c r="D328" s="29" t="s">
        <v>37</v>
      </c>
      <c r="F328" s="33" t="s">
        <v>37</v>
      </c>
      <c r="G328" s="20" t="s">
        <v>38</v>
      </c>
      <c r="H328" s="34"/>
      <c r="J328" s="33" t="s">
        <v>37</v>
      </c>
      <c r="K328" s="116" t="s">
        <v>38</v>
      </c>
      <c r="L328" s="33"/>
      <c r="M328" s="20"/>
      <c r="N328" s="34"/>
      <c r="P328" s="29"/>
      <c r="R328" s="106" t="s">
        <v>72</v>
      </c>
      <c r="S328" s="29"/>
      <c r="U328" s="29"/>
    </row>
    <row r="329" spans="1:21" ht="12.75">
      <c r="A329" t="s">
        <v>39</v>
      </c>
      <c r="D329" s="29" t="s">
        <v>40</v>
      </c>
      <c r="F329" s="33" t="s">
        <v>41</v>
      </c>
      <c r="G329" s="20" t="s">
        <v>41</v>
      </c>
      <c r="H329" s="34"/>
      <c r="J329" s="33" t="s">
        <v>41</v>
      </c>
      <c r="K329" s="116" t="s">
        <v>41</v>
      </c>
      <c r="L329" s="33"/>
      <c r="M329" s="20"/>
      <c r="N329" s="34"/>
      <c r="P329" s="29"/>
      <c r="R329" s="107" t="s">
        <v>40</v>
      </c>
      <c r="S329" s="29"/>
      <c r="U329" s="29"/>
    </row>
    <row r="330" spans="1:21" ht="12.75">
      <c r="A330" t="s">
        <v>80</v>
      </c>
      <c r="D330" s="29"/>
      <c r="F330" s="33" t="s">
        <v>78</v>
      </c>
      <c r="G330" s="20" t="s">
        <v>78</v>
      </c>
      <c r="H330" s="34"/>
      <c r="J330" s="33" t="s">
        <v>79</v>
      </c>
      <c r="K330" s="116" t="s">
        <v>79</v>
      </c>
      <c r="L330" s="33"/>
      <c r="M330" s="20"/>
      <c r="N330" s="34"/>
      <c r="P330" s="29"/>
      <c r="S330" s="29"/>
      <c r="U330" s="29"/>
    </row>
    <row r="331" spans="1:21" s="73" customFormat="1" ht="12.75">
      <c r="A331" s="56" t="s">
        <v>168</v>
      </c>
      <c r="B331" s="56" t="s">
        <v>212</v>
      </c>
      <c r="C331" s="56" t="s">
        <v>213</v>
      </c>
      <c r="D331" s="57">
        <v>-11718999.999999998</v>
      </c>
      <c r="E331" s="58"/>
      <c r="F331" s="59">
        <v>0</v>
      </c>
      <c r="G331" s="60">
        <v>0</v>
      </c>
      <c r="H331" s="61">
        <f>G331-F331</f>
        <v>0</v>
      </c>
      <c r="I331" s="58"/>
      <c r="J331" s="59">
        <v>-4882135.4</v>
      </c>
      <c r="K331" s="117">
        <v>-5418391</v>
      </c>
      <c r="L331" s="59">
        <f aca="true" t="shared" si="8" ref="L331:M333">-J331</f>
        <v>4882135.4</v>
      </c>
      <c r="M331" s="60">
        <f t="shared" si="8"/>
        <v>5418391</v>
      </c>
      <c r="N331" s="61">
        <f>L331-M331</f>
        <v>-536255.5999999996</v>
      </c>
      <c r="O331" s="58"/>
      <c r="P331" s="57">
        <f>H331+N331</f>
        <v>-536255.5999999996</v>
      </c>
      <c r="Q331" s="63"/>
      <c r="R331" s="108">
        <v>0</v>
      </c>
      <c r="S331" s="57">
        <f>D331+R331</f>
        <v>-11718999.999999998</v>
      </c>
      <c r="T331" s="56"/>
      <c r="U331" s="57">
        <f>S331-D331</f>
        <v>0</v>
      </c>
    </row>
    <row r="332" spans="1:21" s="73" customFormat="1" ht="12.75">
      <c r="A332" s="56" t="s">
        <v>168</v>
      </c>
      <c r="B332" s="56" t="s">
        <v>214</v>
      </c>
      <c r="C332" s="56" t="s">
        <v>215</v>
      </c>
      <c r="D332" s="57">
        <v>-12587330</v>
      </c>
      <c r="E332" s="58"/>
      <c r="F332" s="59">
        <v>0</v>
      </c>
      <c r="G332" s="60">
        <v>0</v>
      </c>
      <c r="H332" s="61">
        <f>G332-F332</f>
        <v>0</v>
      </c>
      <c r="I332" s="58"/>
      <c r="J332" s="59">
        <v>0</v>
      </c>
      <c r="K332" s="117">
        <v>0</v>
      </c>
      <c r="L332" s="59">
        <f t="shared" si="8"/>
        <v>0</v>
      </c>
      <c r="M332" s="60">
        <f t="shared" si="8"/>
        <v>0</v>
      </c>
      <c r="N332" s="61">
        <f>L332-M332</f>
        <v>0</v>
      </c>
      <c r="O332" s="58"/>
      <c r="P332" s="57">
        <f>H332+N332</f>
        <v>0</v>
      </c>
      <c r="Q332" s="63"/>
      <c r="R332" s="108">
        <v>0</v>
      </c>
      <c r="S332" s="57">
        <f>D332+R332</f>
        <v>-12587330</v>
      </c>
      <c r="T332" s="56"/>
      <c r="U332" s="57">
        <f>S332-D332</f>
        <v>0</v>
      </c>
    </row>
    <row r="333" spans="1:21" s="73" customFormat="1" ht="12.75">
      <c r="A333" s="56" t="s">
        <v>137</v>
      </c>
      <c r="B333" s="56" t="s">
        <v>216</v>
      </c>
      <c r="C333" s="56" t="s">
        <v>217</v>
      </c>
      <c r="D333" s="57">
        <v>193000</v>
      </c>
      <c r="E333" s="58"/>
      <c r="F333" s="59">
        <v>96500</v>
      </c>
      <c r="G333" s="60">
        <v>96500</v>
      </c>
      <c r="H333" s="61">
        <f>G333-F333</f>
        <v>0</v>
      </c>
      <c r="I333" s="58"/>
      <c r="J333" s="59">
        <v>0</v>
      </c>
      <c r="K333" s="117">
        <v>0</v>
      </c>
      <c r="L333" s="59">
        <f t="shared" si="8"/>
        <v>0</v>
      </c>
      <c r="M333" s="60">
        <f t="shared" si="8"/>
        <v>0</v>
      </c>
      <c r="N333" s="61">
        <f>L333-M333</f>
        <v>0</v>
      </c>
      <c r="O333" s="58"/>
      <c r="P333" s="57">
        <f>H333+N333</f>
        <v>0</v>
      </c>
      <c r="Q333" s="63"/>
      <c r="R333" s="108">
        <v>0</v>
      </c>
      <c r="S333" s="57">
        <f>D333+R333</f>
        <v>193000</v>
      </c>
      <c r="T333" s="56"/>
      <c r="U333" s="57">
        <f>S333-D333</f>
        <v>0</v>
      </c>
    </row>
    <row r="334" spans="1:21" ht="12.75">
      <c r="A334" s="68"/>
      <c r="B334" s="71" t="s">
        <v>159</v>
      </c>
      <c r="C334" s="83"/>
      <c r="D334" s="124">
        <f>SUM(D330:D333)</f>
        <v>-24113330</v>
      </c>
      <c r="E334" s="22"/>
      <c r="F334" s="126">
        <f>SUM(F330:F333)</f>
        <v>96500</v>
      </c>
      <c r="G334" s="101">
        <f>SUM(G330:G333)</f>
        <v>96500</v>
      </c>
      <c r="H334" s="127">
        <f>SUM(H330:H333)</f>
        <v>0</v>
      </c>
      <c r="I334" s="22"/>
      <c r="J334" s="101">
        <f>SUM(J333:J333)</f>
        <v>0</v>
      </c>
      <c r="K334" s="119">
        <f>SUM(K330:K333)</f>
        <v>-5418391</v>
      </c>
      <c r="L334" s="126">
        <f>SUM(L330:L333)</f>
        <v>4882135.4</v>
      </c>
      <c r="M334" s="101">
        <f>SUM(M330:M333)</f>
        <v>5418391</v>
      </c>
      <c r="N334" s="127">
        <f>SUM(N330:N333)</f>
        <v>-536255.5999999996</v>
      </c>
      <c r="O334" s="20"/>
      <c r="P334" s="124">
        <f>SUM(P330:P333)</f>
        <v>-536255.5999999996</v>
      </c>
      <c r="Q334" s="39">
        <f>SUM(Q330:Q333)</f>
        <v>0</v>
      </c>
      <c r="R334" s="110">
        <f>SUM(R330:R333)</f>
        <v>0</v>
      </c>
      <c r="S334" s="124">
        <f>SUM(S330:S333)</f>
        <v>-24113330</v>
      </c>
      <c r="T334" s="68"/>
      <c r="U334" s="124">
        <f>SUM(U330:U333)</f>
        <v>0</v>
      </c>
    </row>
    <row r="335" spans="1:21" s="70" customFormat="1" ht="12.75">
      <c r="A335" s="326"/>
      <c r="C335" s="326"/>
      <c r="D335" s="314"/>
      <c r="E335" s="327"/>
      <c r="F335" s="314"/>
      <c r="G335" s="314"/>
      <c r="H335" s="314"/>
      <c r="I335" s="314"/>
      <c r="J335" s="314"/>
      <c r="K335" s="317"/>
      <c r="L335" s="314"/>
      <c r="M335" s="314"/>
      <c r="N335" s="314"/>
      <c r="O335" s="26"/>
      <c r="P335" s="314"/>
      <c r="Q335" s="72"/>
      <c r="R335" s="108"/>
      <c r="S335" s="314"/>
      <c r="U335" s="314"/>
    </row>
    <row r="336" spans="2:21" s="96" customFormat="1" ht="26.25" customHeight="1" thickBot="1">
      <c r="B336" s="98" t="s">
        <v>61</v>
      </c>
      <c r="C336" s="97"/>
      <c r="D336" s="95">
        <f>SUM(D303,D334)</f>
        <v>-221.99999992921948</v>
      </c>
      <c r="E336" s="99"/>
      <c r="F336" s="95">
        <f>SUM(F303,F334)</f>
        <v>50729486.155</v>
      </c>
      <c r="G336" s="95">
        <f>SUM(G303,G334)</f>
        <v>59894627.219999984</v>
      </c>
      <c r="H336" s="95">
        <f>SUM(H303,H334)</f>
        <v>9165141.064999986</v>
      </c>
      <c r="I336" s="99"/>
      <c r="J336" s="95">
        <f>SUM(J303,J334)</f>
        <v>-54563356.503000006</v>
      </c>
      <c r="K336" s="122">
        <f>SUM(K303,K334)</f>
        <v>-61382200.02999999</v>
      </c>
      <c r="L336" s="95">
        <f>SUM(L303,L334)</f>
        <v>59445491.903000005</v>
      </c>
      <c r="M336" s="95">
        <f>SUM(M303,M334)</f>
        <v>61382200.02999999</v>
      </c>
      <c r="N336" s="95">
        <f>SUM(N303,N334)</f>
        <v>-1936708.1269999836</v>
      </c>
      <c r="O336" s="100"/>
      <c r="P336" s="95">
        <f>H336+N336</f>
        <v>7228432.938000003</v>
      </c>
      <c r="Q336" s="128">
        <f>SUM(Q303,Q334)</f>
        <v>0</v>
      </c>
      <c r="R336" s="328">
        <f>SUM(R303,R334)</f>
        <v>-264177</v>
      </c>
      <c r="S336" s="95">
        <f>SUM(S303,S334)</f>
        <v>-264398.9999999292</v>
      </c>
      <c r="U336" s="95">
        <f>SUM(U303,U334)</f>
        <v>-264177</v>
      </c>
    </row>
    <row r="337" spans="1:21" ht="13.5" thickTop="1">
      <c r="A337" s="68"/>
      <c r="B337" s="68"/>
      <c r="C337" s="68"/>
      <c r="D337" s="20"/>
      <c r="E337" s="20"/>
      <c r="F337" s="20"/>
      <c r="G337" s="20"/>
      <c r="H337" s="20"/>
      <c r="I337" s="20"/>
      <c r="J337" s="20"/>
      <c r="K337" s="116"/>
      <c r="L337" s="20"/>
      <c r="M337" s="20"/>
      <c r="N337" s="20"/>
      <c r="O337" s="20"/>
      <c r="P337" s="20"/>
      <c r="Q337" s="72"/>
      <c r="S337" s="20"/>
      <c r="T337" s="68"/>
      <c r="U337" s="20"/>
    </row>
    <row r="338" spans="4:18" ht="12.75">
      <c r="D338"/>
      <c r="E338"/>
      <c r="F338"/>
      <c r="G338"/>
      <c r="H338"/>
      <c r="I338"/>
      <c r="J338"/>
      <c r="L338"/>
      <c r="M338"/>
      <c r="N338"/>
      <c r="O338"/>
      <c r="P338"/>
      <c r="R338" s="113"/>
    </row>
  </sheetData>
  <mergeCells count="3">
    <mergeCell ref="F27:H27"/>
    <mergeCell ref="L27:N27"/>
    <mergeCell ref="J27:K27"/>
  </mergeCells>
  <printOptions/>
  <pageMargins left="0.28" right="0.19" top="0.27" bottom="0.39" header="0.24" footer="0.16"/>
  <pageSetup fitToHeight="1" fitToWidth="1" horizontalDpi="600" verticalDpi="600" orientation="landscape" paperSize="8" scale="18"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338"/>
  <sheetViews>
    <sheetView showGridLines="0" workbookViewId="0" topLeftCell="B23">
      <selection activeCell="C273" sqref="C273"/>
    </sheetView>
  </sheetViews>
  <sheetFormatPr defaultColWidth="9.140625" defaultRowHeight="12.75" outlineLevelRow="1"/>
  <cols>
    <col min="1" max="1" width="53.00390625" style="0" customWidth="1"/>
    <col min="2" max="2" width="6.8515625" style="0" customWidth="1"/>
    <col min="3" max="3" width="46.8515625" style="0" customWidth="1"/>
    <col min="4" max="4" width="12.7109375" style="12" customWidth="1"/>
    <col min="5" max="5" width="2.57421875" style="12" customWidth="1"/>
    <col min="6" max="6" width="15.00390625" style="12" customWidth="1"/>
    <col min="7" max="7" width="13.00390625" style="12" customWidth="1"/>
    <col min="8" max="8" width="14.28125" style="12" customWidth="1"/>
    <col min="9" max="9" width="3.421875" style="12" customWidth="1"/>
    <col min="10" max="10" width="11.28125" style="12" customWidth="1"/>
    <col min="11" max="11" width="11.57421875" style="114" customWidth="1"/>
    <col min="12" max="12" width="13.140625" style="12" customWidth="1"/>
    <col min="13" max="13" width="13.00390625" style="12" customWidth="1"/>
    <col min="14" max="14" width="13.28125" style="12" customWidth="1"/>
    <col min="15" max="15" width="2.7109375" style="12" customWidth="1"/>
    <col min="16" max="16" width="13.28125" style="12" bestFit="1" customWidth="1"/>
    <col min="17" max="17" width="4.00390625" style="38" customWidth="1"/>
    <col min="18" max="18" width="11.57421875" style="106" customWidth="1"/>
    <col min="19" max="19" width="12.7109375" style="0" bestFit="1" customWidth="1"/>
    <col min="20" max="20" width="2.00390625" style="0" customWidth="1"/>
    <col min="21" max="21" width="12.7109375" style="0" bestFit="1" customWidth="1"/>
    <col min="22" max="16384" width="9.140625" style="68" customWidth="1"/>
  </cols>
  <sheetData>
    <row r="1" ht="12.75">
      <c r="A1" t="s">
        <v>108</v>
      </c>
    </row>
    <row r="2" ht="12.75">
      <c r="A2" t="s">
        <v>127</v>
      </c>
    </row>
    <row r="3" spans="1:6" ht="12.75">
      <c r="A3" t="s">
        <v>89</v>
      </c>
      <c r="E3" s="65" t="s">
        <v>63</v>
      </c>
      <c r="F3" s="65" t="s">
        <v>68</v>
      </c>
    </row>
    <row r="4" spans="1:6" ht="12.75">
      <c r="A4" t="s">
        <v>103</v>
      </c>
      <c r="E4" s="65" t="s">
        <v>64</v>
      </c>
      <c r="F4" s="65" t="s">
        <v>111</v>
      </c>
    </row>
    <row r="5" spans="1:6" ht="12.75">
      <c r="A5" t="s">
        <v>104</v>
      </c>
      <c r="E5" s="65" t="s">
        <v>65</v>
      </c>
      <c r="F5" s="65" t="s">
        <v>106</v>
      </c>
    </row>
    <row r="6" spans="1:6" ht="12.75">
      <c r="A6" t="s">
        <v>100</v>
      </c>
      <c r="E6" s="65" t="s">
        <v>66</v>
      </c>
      <c r="F6" s="65" t="s">
        <v>112</v>
      </c>
    </row>
    <row r="7" spans="1:6" ht="12.75">
      <c r="A7" t="s">
        <v>101</v>
      </c>
      <c r="E7" s="65" t="s">
        <v>67</v>
      </c>
      <c r="F7" s="65" t="s">
        <v>69</v>
      </c>
    </row>
    <row r="8" ht="12.75" customHeight="1">
      <c r="A8" t="s">
        <v>90</v>
      </c>
    </row>
    <row r="9" spans="2:8" ht="12.75">
      <c r="B9" s="123"/>
      <c r="C9" s="4"/>
      <c r="D9" s="13"/>
      <c r="E9" s="13"/>
      <c r="F9" s="12" t="s">
        <v>24</v>
      </c>
      <c r="G9" s="12" t="s">
        <v>25</v>
      </c>
      <c r="H9" s="14" t="s">
        <v>45</v>
      </c>
    </row>
    <row r="10" spans="1:8" ht="12.75">
      <c r="A10" t="s">
        <v>96</v>
      </c>
      <c r="B10" s="48"/>
      <c r="C10" s="49"/>
      <c r="D10" s="13"/>
      <c r="E10" s="13"/>
      <c r="F10" s="12" t="s">
        <v>28</v>
      </c>
      <c r="G10" s="12" t="s">
        <v>29</v>
      </c>
      <c r="H10" s="14">
        <v>44</v>
      </c>
    </row>
    <row r="11" spans="1:8" ht="12.75">
      <c r="A11" t="s">
        <v>97</v>
      </c>
      <c r="F11" s="12" t="s">
        <v>28</v>
      </c>
      <c r="G11" s="12" t="s">
        <v>29</v>
      </c>
      <c r="H11" s="14">
        <v>44</v>
      </c>
    </row>
    <row r="12" spans="1:8" ht="12.75">
      <c r="A12" t="s">
        <v>98</v>
      </c>
      <c r="F12" s="12" t="s">
        <v>22</v>
      </c>
      <c r="G12" s="12" t="s">
        <v>23</v>
      </c>
      <c r="H12" s="14">
        <v>41</v>
      </c>
    </row>
    <row r="13" spans="1:8" ht="12.75">
      <c r="A13" t="s">
        <v>93</v>
      </c>
      <c r="F13" s="12" t="s">
        <v>42</v>
      </c>
      <c r="G13" s="12" t="s">
        <v>43</v>
      </c>
      <c r="H13" s="14">
        <v>42</v>
      </c>
    </row>
    <row r="14" spans="1:8" ht="12.75">
      <c r="A14" t="s">
        <v>113</v>
      </c>
      <c r="C14" s="10"/>
      <c r="D14" s="76"/>
      <c r="F14" s="12" t="s">
        <v>26</v>
      </c>
      <c r="G14" s="12" t="s">
        <v>27</v>
      </c>
      <c r="H14" s="14">
        <v>29</v>
      </c>
    </row>
    <row r="15" spans="1:8" ht="12.75">
      <c r="A15" t="s">
        <v>73</v>
      </c>
      <c r="F15" s="12" t="s">
        <v>55</v>
      </c>
      <c r="G15" s="12" t="s">
        <v>56</v>
      </c>
      <c r="H15" s="14">
        <v>35</v>
      </c>
    </row>
    <row r="16" spans="1:8" ht="12.75">
      <c r="A16" t="s">
        <v>94</v>
      </c>
      <c r="H16" s="14"/>
    </row>
    <row r="17" ht="12.75">
      <c r="A17" t="s">
        <v>95</v>
      </c>
    </row>
    <row r="18" ht="12.75">
      <c r="A18" t="s">
        <v>91</v>
      </c>
    </row>
    <row r="19" ht="12.75">
      <c r="A19" t="s">
        <v>92</v>
      </c>
    </row>
    <row r="20" ht="12.75">
      <c r="A20" t="s">
        <v>99</v>
      </c>
    </row>
    <row r="21" spans="1:19" ht="12.75">
      <c r="A21" t="s">
        <v>30</v>
      </c>
      <c r="S21" s="74"/>
    </row>
    <row r="22" spans="1:18" ht="12.75">
      <c r="A22" t="s">
        <v>167</v>
      </c>
      <c r="B22" s="1" t="s">
        <v>59</v>
      </c>
      <c r="D22" s="16" t="s">
        <v>60</v>
      </c>
      <c r="F22" s="9">
        <f>IF(J22="&lt;periodfr&gt;","",DATE(LEFT(J22-1,4),4,1))</f>
      </c>
      <c r="G22" s="15" t="s">
        <v>51</v>
      </c>
      <c r="H22" s="8">
        <f ca="1">IF(R22="&lt;period&gt;","",DATE(LEFT(R22,4)-IF(MONTH(TODAY())&gt;4,1,0),IF(RIGHT(R22,2)="13",4,RIGHT(R22,2)+4),1)-1)</f>
      </c>
      <c r="J22" s="12" t="s">
        <v>52</v>
      </c>
      <c r="N22" s="75" t="s">
        <v>52</v>
      </c>
      <c r="O22" s="16"/>
      <c r="P22" s="75" t="s">
        <v>53</v>
      </c>
      <c r="R22" s="106" t="s">
        <v>53</v>
      </c>
    </row>
    <row r="23" spans="1:18" ht="12.75">
      <c r="A23" t="s">
        <v>32</v>
      </c>
      <c r="B23" s="1" t="s">
        <v>59</v>
      </c>
      <c r="D23" s="16" t="s">
        <v>60</v>
      </c>
      <c r="F23" s="9">
        <f>IF(J23="&lt;periodfr&gt;","",DATE(LEFT(J23-1,4),4,1))</f>
        <v>41000</v>
      </c>
      <c r="G23" s="15" t="s">
        <v>51</v>
      </c>
      <c r="H23" s="8">
        <f ca="1">IF(R23="&lt;period&gt;","",DATE(LEFT(R23,4)-IF(MONTH(TODAY())&gt;4,1,0),IF(RIGHT(R23,2)="13",4,RIGHT(R23,2)+4),1)-1)</f>
        <v>41182</v>
      </c>
      <c r="J23" s="12">
        <v>201300</v>
      </c>
      <c r="N23" s="75">
        <v>201300</v>
      </c>
      <c r="O23" s="16"/>
      <c r="P23" s="75">
        <v>201306</v>
      </c>
      <c r="R23" s="106">
        <v>201306</v>
      </c>
    </row>
    <row r="24" ht="12.75">
      <c r="B24" s="1"/>
    </row>
    <row r="25" ht="12.75">
      <c r="B25" s="1" t="s">
        <v>50</v>
      </c>
    </row>
    <row r="26" spans="1:2" ht="12.75">
      <c r="A26" t="s">
        <v>31</v>
      </c>
      <c r="B26" s="5"/>
    </row>
    <row r="27" spans="4:21" ht="12.75">
      <c r="D27" s="27"/>
      <c r="F27" s="513" t="s">
        <v>46</v>
      </c>
      <c r="G27" s="514"/>
      <c r="H27" s="515"/>
      <c r="J27" s="513" t="s">
        <v>47</v>
      </c>
      <c r="K27" s="514"/>
      <c r="L27" s="513" t="s">
        <v>47</v>
      </c>
      <c r="M27" s="514"/>
      <c r="N27" s="515"/>
      <c r="P27" s="37" t="s">
        <v>48</v>
      </c>
      <c r="S27" s="27"/>
      <c r="U27" s="27"/>
    </row>
    <row r="28" spans="1:21" ht="25.5">
      <c r="A28" s="3"/>
      <c r="B28" s="11" t="s">
        <v>86</v>
      </c>
      <c r="C28" s="3"/>
      <c r="D28" s="28" t="s">
        <v>33</v>
      </c>
      <c r="E28" s="17"/>
      <c r="F28" s="31" t="s">
        <v>34</v>
      </c>
      <c r="G28" s="18" t="s">
        <v>35</v>
      </c>
      <c r="H28" s="32" t="s">
        <v>49</v>
      </c>
      <c r="I28" s="19"/>
      <c r="J28" s="31" t="s">
        <v>34</v>
      </c>
      <c r="K28" s="115" t="s">
        <v>35</v>
      </c>
      <c r="L28" s="31" t="s">
        <v>34</v>
      </c>
      <c r="M28" s="18" t="s">
        <v>47</v>
      </c>
      <c r="N28" s="32" t="s">
        <v>49</v>
      </c>
      <c r="P28" s="28" t="s">
        <v>49</v>
      </c>
      <c r="S28" s="28" t="s">
        <v>62</v>
      </c>
      <c r="U28" s="28" t="s">
        <v>87</v>
      </c>
    </row>
    <row r="29" spans="1:21" s="70" customFormat="1" ht="12.75">
      <c r="A29" s="310"/>
      <c r="B29" s="24"/>
      <c r="C29" s="310"/>
      <c r="D29" s="311"/>
      <c r="E29" s="312"/>
      <c r="F29" s="313"/>
      <c r="G29" s="314"/>
      <c r="H29" s="315"/>
      <c r="I29" s="316"/>
      <c r="J29" s="313"/>
      <c r="K29" s="317"/>
      <c r="L29" s="313"/>
      <c r="M29" s="314"/>
      <c r="N29" s="315"/>
      <c r="O29" s="25"/>
      <c r="P29" s="311"/>
      <c r="Q29" s="38"/>
      <c r="R29" s="108"/>
      <c r="S29" s="311"/>
      <c r="T29" s="24"/>
      <c r="U29" s="311"/>
    </row>
    <row r="30" spans="1:21" s="70" customFormat="1" ht="12.75">
      <c r="A30" s="310"/>
      <c r="B30" s="24"/>
      <c r="C30" s="310"/>
      <c r="D30" s="311"/>
      <c r="E30" s="312"/>
      <c r="F30" s="313"/>
      <c r="G30" s="314"/>
      <c r="H30" s="315"/>
      <c r="I30" s="316"/>
      <c r="J30" s="313"/>
      <c r="K30" s="317"/>
      <c r="L30" s="313"/>
      <c r="M30" s="314"/>
      <c r="N30" s="315"/>
      <c r="O30" s="25"/>
      <c r="P30" s="311"/>
      <c r="Q30" s="38"/>
      <c r="R30" s="108"/>
      <c r="S30" s="311"/>
      <c r="T30" s="24"/>
      <c r="U30" s="311"/>
    </row>
    <row r="31" spans="1:21" ht="12.75">
      <c r="A31" t="s">
        <v>36</v>
      </c>
      <c r="B31" t="s">
        <v>12</v>
      </c>
      <c r="C31" t="s">
        <v>128</v>
      </c>
      <c r="D31" s="29" t="s">
        <v>37</v>
      </c>
      <c r="F31" s="33" t="s">
        <v>37</v>
      </c>
      <c r="G31" s="20" t="s">
        <v>38</v>
      </c>
      <c r="H31" s="34"/>
      <c r="J31" s="33" t="s">
        <v>37</v>
      </c>
      <c r="K31" s="116" t="s">
        <v>38</v>
      </c>
      <c r="L31" s="33"/>
      <c r="M31" s="20"/>
      <c r="N31" s="34"/>
      <c r="P31" s="29"/>
      <c r="R31" s="106" t="s">
        <v>72</v>
      </c>
      <c r="S31" s="29"/>
      <c r="U31" s="29"/>
    </row>
    <row r="32" spans="1:21" ht="12.75">
      <c r="A32" t="s">
        <v>39</v>
      </c>
      <c r="D32" s="29" t="s">
        <v>40</v>
      </c>
      <c r="F32" s="33" t="s">
        <v>41</v>
      </c>
      <c r="G32" s="20" t="s">
        <v>41</v>
      </c>
      <c r="H32" s="34"/>
      <c r="J32" s="33" t="s">
        <v>41</v>
      </c>
      <c r="K32" s="116" t="s">
        <v>41</v>
      </c>
      <c r="L32" s="33"/>
      <c r="M32" s="20"/>
      <c r="N32" s="34"/>
      <c r="P32" s="29"/>
      <c r="R32" s="107" t="s">
        <v>40</v>
      </c>
      <c r="S32" s="29"/>
      <c r="U32" s="29"/>
    </row>
    <row r="33" spans="1:21" ht="12.75">
      <c r="A33" t="s">
        <v>80</v>
      </c>
      <c r="D33" s="29"/>
      <c r="F33" s="33" t="s">
        <v>78</v>
      </c>
      <c r="G33" s="20" t="s">
        <v>78</v>
      </c>
      <c r="H33" s="34"/>
      <c r="J33" s="33" t="s">
        <v>79</v>
      </c>
      <c r="K33" s="116" t="s">
        <v>79</v>
      </c>
      <c r="L33" s="33"/>
      <c r="M33" s="20"/>
      <c r="N33" s="34"/>
      <c r="P33" s="29"/>
      <c r="S33" s="29"/>
      <c r="U33" s="29"/>
    </row>
    <row r="34" spans="1:21" ht="12.75">
      <c r="A34" t="s">
        <v>74</v>
      </c>
      <c r="D34" s="29"/>
      <c r="F34" s="33"/>
      <c r="G34" s="20"/>
      <c r="H34" s="34"/>
      <c r="J34" s="33"/>
      <c r="K34" s="116"/>
      <c r="L34" s="33"/>
      <c r="M34" s="20"/>
      <c r="N34" s="34"/>
      <c r="P34" s="29"/>
      <c r="S34" s="29"/>
      <c r="U34" s="29"/>
    </row>
    <row r="35" spans="1:21" s="70" customFormat="1" ht="12.75" outlineLevel="1">
      <c r="A35" s="24" t="s">
        <v>168</v>
      </c>
      <c r="B35" s="24" t="s">
        <v>170</v>
      </c>
      <c r="C35" s="24" t="s">
        <v>171</v>
      </c>
      <c r="D35" s="30">
        <v>1438187.9999999928</v>
      </c>
      <c r="E35" s="25"/>
      <c r="F35" s="35">
        <v>586273.5730000009</v>
      </c>
      <c r="G35" s="26">
        <v>724825.64</v>
      </c>
      <c r="H35" s="36">
        <f>G35-F35</f>
        <v>138552.0669999991</v>
      </c>
      <c r="I35" s="25"/>
      <c r="J35" s="35">
        <v>-27396.003999999997</v>
      </c>
      <c r="K35" s="117">
        <v>-195102.75</v>
      </c>
      <c r="L35" s="35">
        <f>-J35</f>
        <v>27396.003999999997</v>
      </c>
      <c r="M35" s="26">
        <f>-K35</f>
        <v>195102.75</v>
      </c>
      <c r="N35" s="36">
        <f>L35-M35</f>
        <v>-167706.746</v>
      </c>
      <c r="O35" s="25"/>
      <c r="P35" s="30">
        <f>H35+N35</f>
        <v>-29154.679000000906</v>
      </c>
      <c r="Q35" s="38"/>
      <c r="R35" s="108">
        <v>0</v>
      </c>
      <c r="S35" s="30">
        <f>D35+R35</f>
        <v>1438187.9999999928</v>
      </c>
      <c r="T35" s="24"/>
      <c r="U35" s="30">
        <f>S35-D35</f>
        <v>0</v>
      </c>
    </row>
    <row r="36" spans="1:21" s="69" customFormat="1" ht="25.5" customHeight="1">
      <c r="A36" s="11" t="s">
        <v>169</v>
      </c>
      <c r="B36" s="11"/>
      <c r="C36" s="11" t="s">
        <v>198</v>
      </c>
      <c r="D36" s="40">
        <f>SUBTOTAL(9,D35:D35)</f>
        <v>1438187.9999999928</v>
      </c>
      <c r="E36" s="41"/>
      <c r="F36" s="42">
        <f>SUBTOTAL(9,F35:F35)</f>
        <v>586273.5730000009</v>
      </c>
      <c r="G36" s="43">
        <f>SUBTOTAL(9,G35:G35)</f>
        <v>724825.64</v>
      </c>
      <c r="H36" s="44">
        <f>SUBTOTAL(9,H35:H35)</f>
        <v>138552.0669999991</v>
      </c>
      <c r="I36" s="41"/>
      <c r="J36" s="42"/>
      <c r="K36" s="118"/>
      <c r="L36" s="42">
        <f>SUBTOTAL(9,L35:L35)</f>
        <v>27396.003999999997</v>
      </c>
      <c r="M36" s="43">
        <f>SUBTOTAL(9,M35:M35)</f>
        <v>195102.75</v>
      </c>
      <c r="N36" s="44">
        <f>SUBTOTAL(9,N35:N35)</f>
        <v>-167706.746</v>
      </c>
      <c r="O36" s="41"/>
      <c r="P36" s="40">
        <f>SUBTOTAL(9,P35:P35)</f>
        <v>-29154.679000000906</v>
      </c>
      <c r="Q36" s="103">
        <f>SUBTOTAL(9,Q35:Q35)</f>
        <v>0</v>
      </c>
      <c r="R36" s="109"/>
      <c r="S36" s="40">
        <f>SUBTOTAL(9,S35:S35)</f>
        <v>1438187.9999999928</v>
      </c>
      <c r="T36" s="11"/>
      <c r="U36" s="40">
        <f>SUBTOTAL(9,U35:U35)</f>
        <v>0</v>
      </c>
    </row>
    <row r="37" spans="1:21" s="70" customFormat="1" ht="12.75" outlineLevel="1">
      <c r="A37" s="24" t="s">
        <v>168</v>
      </c>
      <c r="B37" s="24" t="s">
        <v>172</v>
      </c>
      <c r="C37" s="24" t="s">
        <v>173</v>
      </c>
      <c r="D37" s="30">
        <v>1326458.0000000077</v>
      </c>
      <c r="E37" s="25"/>
      <c r="F37" s="35">
        <v>1800741.0220000034</v>
      </c>
      <c r="G37" s="26">
        <v>1723537.68</v>
      </c>
      <c r="H37" s="36">
        <f>G37-F37</f>
        <v>-77203.34200000344</v>
      </c>
      <c r="I37" s="25"/>
      <c r="J37" s="35">
        <v>-958591.3420000001</v>
      </c>
      <c r="K37" s="117">
        <v>-940667.01</v>
      </c>
      <c r="L37" s="35">
        <f aca="true" t="shared" si="0" ref="L37:M39">-J37</f>
        <v>958591.3420000001</v>
      </c>
      <c r="M37" s="26">
        <f t="shared" si="0"/>
        <v>940667.01</v>
      </c>
      <c r="N37" s="36">
        <f>L37-M37</f>
        <v>17924.332000000053</v>
      </c>
      <c r="O37" s="25"/>
      <c r="P37" s="30">
        <f>H37+N37</f>
        <v>-59279.010000003385</v>
      </c>
      <c r="Q37" s="38"/>
      <c r="R37" s="108">
        <v>-4000</v>
      </c>
      <c r="S37" s="30">
        <f>D37+R37</f>
        <v>1322458.0000000077</v>
      </c>
      <c r="T37" s="24"/>
      <c r="U37" s="30">
        <f>S37-D37</f>
        <v>-4000</v>
      </c>
    </row>
    <row r="38" spans="1:21" s="70" customFormat="1" ht="12.75" outlineLevel="1">
      <c r="A38" s="24" t="s">
        <v>168</v>
      </c>
      <c r="B38" s="24" t="s">
        <v>174</v>
      </c>
      <c r="C38" s="24" t="s">
        <v>228</v>
      </c>
      <c r="D38" s="30">
        <v>3396809.9999999935</v>
      </c>
      <c r="E38" s="25"/>
      <c r="F38" s="35">
        <v>2235208.81</v>
      </c>
      <c r="G38" s="26">
        <v>2358736.15</v>
      </c>
      <c r="H38" s="36">
        <f>G38-F38</f>
        <v>123527.33999999985</v>
      </c>
      <c r="I38" s="25"/>
      <c r="J38" s="35">
        <v>-763284.8</v>
      </c>
      <c r="K38" s="117">
        <v>-864535.83</v>
      </c>
      <c r="L38" s="35">
        <f t="shared" si="0"/>
        <v>763284.8</v>
      </c>
      <c r="M38" s="26">
        <f t="shared" si="0"/>
        <v>864535.83</v>
      </c>
      <c r="N38" s="36">
        <f>L38-M38</f>
        <v>-101251.02999999991</v>
      </c>
      <c r="O38" s="25"/>
      <c r="P38" s="30">
        <f>H38+N38</f>
        <v>22276.30999999994</v>
      </c>
      <c r="Q38" s="38"/>
      <c r="R38" s="108">
        <v>0</v>
      </c>
      <c r="S38" s="30">
        <f>D38+R38</f>
        <v>3396809.9999999935</v>
      </c>
      <c r="T38" s="24"/>
      <c r="U38" s="30">
        <f>S38-D38</f>
        <v>0</v>
      </c>
    </row>
    <row r="39" spans="1:21" s="70" customFormat="1" ht="12.75" outlineLevel="1">
      <c r="A39" s="24" t="s">
        <v>168</v>
      </c>
      <c r="B39" s="24" t="s">
        <v>176</v>
      </c>
      <c r="C39" s="24" t="s">
        <v>229</v>
      </c>
      <c r="D39" s="30">
        <v>-3646184.000000041</v>
      </c>
      <c r="E39" s="25"/>
      <c r="F39" s="35">
        <v>1978443.21</v>
      </c>
      <c r="G39" s="26">
        <v>2129256.98</v>
      </c>
      <c r="H39" s="36">
        <f>G39-F39</f>
        <v>150813.77000000002</v>
      </c>
      <c r="I39" s="25"/>
      <c r="J39" s="35">
        <v>-4893067.648000006</v>
      </c>
      <c r="K39" s="117">
        <v>-5332990.13</v>
      </c>
      <c r="L39" s="35">
        <f t="shared" si="0"/>
        <v>4893067.648000006</v>
      </c>
      <c r="M39" s="26">
        <f t="shared" si="0"/>
        <v>5332990.13</v>
      </c>
      <c r="N39" s="36">
        <f>L39-M39</f>
        <v>-439922.48199999426</v>
      </c>
      <c r="O39" s="25"/>
      <c r="P39" s="30">
        <f>H39+N39</f>
        <v>-289108.71199999424</v>
      </c>
      <c r="Q39" s="38"/>
      <c r="R39" s="108">
        <v>-523849</v>
      </c>
      <c r="S39" s="30">
        <f>D39+R39</f>
        <v>-4170033.000000041</v>
      </c>
      <c r="T39" s="24"/>
      <c r="U39" s="30">
        <f>S39-D39</f>
        <v>-523849</v>
      </c>
    </row>
    <row r="40" spans="1:21" s="69" customFormat="1" ht="25.5" customHeight="1">
      <c r="A40" s="11" t="s">
        <v>169</v>
      </c>
      <c r="B40" s="11"/>
      <c r="C40" s="11" t="s">
        <v>199</v>
      </c>
      <c r="D40" s="40">
        <f>SUBTOTAL(9,D37:D39)</f>
        <v>1077083.99999996</v>
      </c>
      <c r="E40" s="41"/>
      <c r="F40" s="42">
        <f>SUBTOTAL(9,F37:F39)</f>
        <v>6014393.042000003</v>
      </c>
      <c r="G40" s="43">
        <f>SUBTOTAL(9,G37:G39)</f>
        <v>6211530.8100000005</v>
      </c>
      <c r="H40" s="44">
        <f>SUBTOTAL(9,H37:H39)</f>
        <v>197137.76799999643</v>
      </c>
      <c r="I40" s="41"/>
      <c r="J40" s="42"/>
      <c r="K40" s="118"/>
      <c r="L40" s="42">
        <f>SUBTOTAL(9,L37:L39)</f>
        <v>6614943.790000006</v>
      </c>
      <c r="M40" s="43">
        <f>SUBTOTAL(9,M37:M39)</f>
        <v>7138192.97</v>
      </c>
      <c r="N40" s="44">
        <f>SUBTOTAL(9,N37:N39)</f>
        <v>-523249.1799999941</v>
      </c>
      <c r="O40" s="41"/>
      <c r="P40" s="40">
        <f>SUBTOTAL(9,P37:P39)</f>
        <v>-326111.4119999977</v>
      </c>
      <c r="Q40" s="103">
        <f>SUBTOTAL(9,Q37:Q39)</f>
        <v>0</v>
      </c>
      <c r="R40" s="109"/>
      <c r="S40" s="40">
        <f>SUBTOTAL(9,S37:S39)</f>
        <v>549234.99999996</v>
      </c>
      <c r="T40" s="11"/>
      <c r="U40" s="40">
        <f>SUBTOTAL(9,U37:U39)</f>
        <v>-527849</v>
      </c>
    </row>
    <row r="41" spans="1:21" s="70" customFormat="1" ht="12.75" outlineLevel="1">
      <c r="A41" s="24" t="s">
        <v>168</v>
      </c>
      <c r="B41" s="24" t="s">
        <v>178</v>
      </c>
      <c r="C41" s="24" t="s">
        <v>179</v>
      </c>
      <c r="D41" s="30">
        <v>1771441.0000000075</v>
      </c>
      <c r="E41" s="25"/>
      <c r="F41" s="35">
        <v>1297540.2349999943</v>
      </c>
      <c r="G41" s="26">
        <v>1658692.44</v>
      </c>
      <c r="H41" s="36">
        <f>G41-F41</f>
        <v>361152.20500000566</v>
      </c>
      <c r="I41" s="25"/>
      <c r="J41" s="35">
        <v>-656451.6019999998</v>
      </c>
      <c r="K41" s="117">
        <v>-1017836.12</v>
      </c>
      <c r="L41" s="35">
        <f aca="true" t="shared" si="1" ref="L41:M44">-J41</f>
        <v>656451.6019999998</v>
      </c>
      <c r="M41" s="26">
        <f t="shared" si="1"/>
        <v>1017836.12</v>
      </c>
      <c r="N41" s="36">
        <f>L41-M41</f>
        <v>-361384.51800000016</v>
      </c>
      <c r="O41" s="25"/>
      <c r="P41" s="30">
        <f>H41+N41</f>
        <v>-232.31299999449402</v>
      </c>
      <c r="Q41" s="38"/>
      <c r="R41" s="108">
        <v>0</v>
      </c>
      <c r="S41" s="30">
        <f>D41+R41</f>
        <v>1771441.0000000075</v>
      </c>
      <c r="T41" s="24"/>
      <c r="U41" s="30">
        <f>S41-D41</f>
        <v>0</v>
      </c>
    </row>
    <row r="42" spans="1:21" s="70" customFormat="1" ht="12.75" outlineLevel="1">
      <c r="A42" s="24" t="s">
        <v>168</v>
      </c>
      <c r="B42" s="24" t="s">
        <v>180</v>
      </c>
      <c r="C42" s="24" t="s">
        <v>230</v>
      </c>
      <c r="D42" s="30">
        <v>3770643.000000042</v>
      </c>
      <c r="E42" s="25"/>
      <c r="F42" s="35">
        <v>2911875.2500000065</v>
      </c>
      <c r="G42" s="26">
        <v>2763986.37</v>
      </c>
      <c r="H42" s="36">
        <f>G42-F42</f>
        <v>-147888.8800000064</v>
      </c>
      <c r="I42" s="25"/>
      <c r="J42" s="35">
        <v>-908070.754</v>
      </c>
      <c r="K42" s="117">
        <v>-720523.5800000005</v>
      </c>
      <c r="L42" s="35">
        <f t="shared" si="1"/>
        <v>908070.754</v>
      </c>
      <c r="M42" s="26">
        <f t="shared" si="1"/>
        <v>720523.5800000005</v>
      </c>
      <c r="N42" s="36">
        <f>L42-M42</f>
        <v>187547.17399999942</v>
      </c>
      <c r="O42" s="25"/>
      <c r="P42" s="30">
        <f>H42+N42</f>
        <v>39658.29399999301</v>
      </c>
      <c r="Q42" s="38"/>
      <c r="R42" s="108">
        <v>11393</v>
      </c>
      <c r="S42" s="30">
        <f>D42+R42</f>
        <v>3782036.000000042</v>
      </c>
      <c r="T42" s="24"/>
      <c r="U42" s="30">
        <f>S42-D42</f>
        <v>11393</v>
      </c>
    </row>
    <row r="43" spans="1:21" s="70" customFormat="1" ht="12.75" outlineLevel="1">
      <c r="A43" s="24" t="s">
        <v>168</v>
      </c>
      <c r="B43" s="24" t="s">
        <v>182</v>
      </c>
      <c r="C43" s="24" t="s">
        <v>183</v>
      </c>
      <c r="D43" s="30">
        <v>-896003.000000006</v>
      </c>
      <c r="E43" s="25"/>
      <c r="F43" s="35">
        <v>18564219.552000087</v>
      </c>
      <c r="G43" s="26">
        <v>18381875.48999999</v>
      </c>
      <c r="H43" s="36">
        <f>G43-F43</f>
        <v>-182344.06200009584</v>
      </c>
      <c r="I43" s="25"/>
      <c r="J43" s="35">
        <v>-18337155.028999984</v>
      </c>
      <c r="K43" s="117">
        <v>-19084877.419999998</v>
      </c>
      <c r="L43" s="35">
        <f t="shared" si="1"/>
        <v>18337155.028999984</v>
      </c>
      <c r="M43" s="26">
        <f t="shared" si="1"/>
        <v>19084877.419999998</v>
      </c>
      <c r="N43" s="36">
        <f>L43-M43</f>
        <v>-747722.3910000138</v>
      </c>
      <c r="O43" s="25"/>
      <c r="P43" s="30">
        <f>H43+N43</f>
        <v>-930066.4530001096</v>
      </c>
      <c r="Q43" s="38"/>
      <c r="R43" s="108">
        <v>-240000</v>
      </c>
      <c r="S43" s="30">
        <f>D43+R43</f>
        <v>-1136003.000000006</v>
      </c>
      <c r="T43" s="24"/>
      <c r="U43" s="30">
        <f>S43-D43</f>
        <v>-240000</v>
      </c>
    </row>
    <row r="44" spans="1:21" s="70" customFormat="1" ht="12.75" outlineLevel="1">
      <c r="A44" s="24" t="s">
        <v>168</v>
      </c>
      <c r="B44" s="24" t="s">
        <v>184</v>
      </c>
      <c r="C44" s="24" t="s">
        <v>185</v>
      </c>
      <c r="D44" s="30">
        <v>3866762</v>
      </c>
      <c r="E44" s="25"/>
      <c r="F44" s="35">
        <v>2015732.852000008</v>
      </c>
      <c r="G44" s="26">
        <v>2077599.3</v>
      </c>
      <c r="H44" s="36">
        <f>G44-F44</f>
        <v>61866.44799999194</v>
      </c>
      <c r="I44" s="25"/>
      <c r="J44" s="35">
        <v>-80531</v>
      </c>
      <c r="K44" s="117">
        <v>-192035.74</v>
      </c>
      <c r="L44" s="35">
        <f t="shared" si="1"/>
        <v>80531</v>
      </c>
      <c r="M44" s="26">
        <f t="shared" si="1"/>
        <v>192035.74</v>
      </c>
      <c r="N44" s="36">
        <f>L44-M44</f>
        <v>-111504.73999999999</v>
      </c>
      <c r="O44" s="25"/>
      <c r="P44" s="30">
        <f>H44+N44</f>
        <v>-49638.29200000805</v>
      </c>
      <c r="Q44" s="38"/>
      <c r="R44" s="108">
        <v>0</v>
      </c>
      <c r="S44" s="30">
        <f>D44+R44</f>
        <v>3866762</v>
      </c>
      <c r="T44" s="24"/>
      <c r="U44" s="30">
        <f>S44-D44</f>
        <v>0</v>
      </c>
    </row>
    <row r="45" spans="1:21" s="69" customFormat="1" ht="25.5" customHeight="1">
      <c r="A45" s="11" t="s">
        <v>169</v>
      </c>
      <c r="B45" s="11"/>
      <c r="C45" s="11" t="s">
        <v>200</v>
      </c>
      <c r="D45" s="40">
        <f>SUBTOTAL(9,D41:D44)</f>
        <v>8512843.000000043</v>
      </c>
      <c r="E45" s="41"/>
      <c r="F45" s="42">
        <f>SUBTOTAL(9,F41:F44)</f>
        <v>24789367.8890001</v>
      </c>
      <c r="G45" s="43">
        <f>SUBTOTAL(9,G41:G44)</f>
        <v>24882153.59999999</v>
      </c>
      <c r="H45" s="44">
        <f>SUBTOTAL(9,H41:H44)</f>
        <v>92785.71099989535</v>
      </c>
      <c r="I45" s="41"/>
      <c r="J45" s="42"/>
      <c r="K45" s="118"/>
      <c r="L45" s="42">
        <f>SUBTOTAL(9,L41:L44)</f>
        <v>19982208.384999983</v>
      </c>
      <c r="M45" s="43">
        <f>SUBTOTAL(9,M41:M44)</f>
        <v>21015272.859999996</v>
      </c>
      <c r="N45" s="44">
        <f>SUBTOTAL(9,N41:N44)</f>
        <v>-1033064.4750000145</v>
      </c>
      <c r="O45" s="41"/>
      <c r="P45" s="40">
        <f>SUBTOTAL(9,P41:P44)</f>
        <v>-940278.7640001192</v>
      </c>
      <c r="Q45" s="103">
        <f>SUBTOTAL(9,Q41:Q44)</f>
        <v>0</v>
      </c>
      <c r="R45" s="109"/>
      <c r="S45" s="40">
        <f>SUBTOTAL(9,S41:S44)</f>
        <v>8284236.000000043</v>
      </c>
      <c r="T45" s="11"/>
      <c r="U45" s="40">
        <f>SUBTOTAL(9,U41:U44)</f>
        <v>-228607</v>
      </c>
    </row>
    <row r="46" spans="1:21" s="70" customFormat="1" ht="12.75" outlineLevel="1">
      <c r="A46" s="24" t="s">
        <v>168</v>
      </c>
      <c r="B46" s="24" t="s">
        <v>186</v>
      </c>
      <c r="C46" s="24" t="s">
        <v>187</v>
      </c>
      <c r="D46" s="30">
        <v>925741</v>
      </c>
      <c r="E46" s="25"/>
      <c r="F46" s="35">
        <v>233184.951</v>
      </c>
      <c r="G46" s="26">
        <v>248734.64</v>
      </c>
      <c r="H46" s="36">
        <f aca="true" t="shared" si="2" ref="H46:H51">G46-F46</f>
        <v>15549.689000000013</v>
      </c>
      <c r="I46" s="25"/>
      <c r="J46" s="35">
        <v>0</v>
      </c>
      <c r="K46" s="117">
        <v>0</v>
      </c>
      <c r="L46" s="35">
        <f aca="true" t="shared" si="3" ref="L46:M51">-J46</f>
        <v>0</v>
      </c>
      <c r="M46" s="26">
        <f t="shared" si="3"/>
        <v>0</v>
      </c>
      <c r="N46" s="36">
        <f aca="true" t="shared" si="4" ref="N46:N51">L46-M46</f>
        <v>0</v>
      </c>
      <c r="O46" s="25"/>
      <c r="P46" s="30">
        <f aca="true" t="shared" si="5" ref="P46:P51">H46+N46</f>
        <v>15549.689000000013</v>
      </c>
      <c r="Q46" s="38"/>
      <c r="R46" s="108">
        <v>0</v>
      </c>
      <c r="S46" s="30">
        <f aca="true" t="shared" si="6" ref="S46:S51">D46+R46</f>
        <v>925741</v>
      </c>
      <c r="T46" s="24"/>
      <c r="U46" s="30">
        <f aca="true" t="shared" si="7" ref="U46:U51">S46-D46</f>
        <v>0</v>
      </c>
    </row>
    <row r="47" spans="1:21" s="70" customFormat="1" ht="12.75" outlineLevel="1">
      <c r="A47" s="24" t="s">
        <v>168</v>
      </c>
      <c r="B47" s="24" t="s">
        <v>188</v>
      </c>
      <c r="C47" s="24" t="s">
        <v>189</v>
      </c>
      <c r="D47" s="30">
        <v>3804285.0000000075</v>
      </c>
      <c r="E47" s="25"/>
      <c r="F47" s="35">
        <v>1703699.2759999994</v>
      </c>
      <c r="G47" s="26">
        <v>1700353.96</v>
      </c>
      <c r="H47" s="36">
        <f t="shared" si="2"/>
        <v>-3345.3159999994095</v>
      </c>
      <c r="I47" s="25"/>
      <c r="J47" s="35">
        <v>-22750</v>
      </c>
      <c r="K47" s="117">
        <v>-58537.47</v>
      </c>
      <c r="L47" s="35">
        <f t="shared" si="3"/>
        <v>22750</v>
      </c>
      <c r="M47" s="26">
        <f t="shared" si="3"/>
        <v>58537.47</v>
      </c>
      <c r="N47" s="36">
        <f t="shared" si="4"/>
        <v>-35787.47</v>
      </c>
      <c r="O47" s="25"/>
      <c r="P47" s="30">
        <f t="shared" si="5"/>
        <v>-39132.78599999941</v>
      </c>
      <c r="Q47" s="38"/>
      <c r="R47" s="108">
        <v>0</v>
      </c>
      <c r="S47" s="30">
        <f t="shared" si="6"/>
        <v>3804285.0000000075</v>
      </c>
      <c r="T47" s="24"/>
      <c r="U47" s="30">
        <f t="shared" si="7"/>
        <v>0</v>
      </c>
    </row>
    <row r="48" spans="1:21" s="70" customFormat="1" ht="12.75" outlineLevel="1">
      <c r="A48" s="24" t="s">
        <v>168</v>
      </c>
      <c r="B48" s="24" t="s">
        <v>190</v>
      </c>
      <c r="C48" s="24" t="s">
        <v>191</v>
      </c>
      <c r="D48" s="30">
        <v>2784805.0000000354</v>
      </c>
      <c r="E48" s="25"/>
      <c r="F48" s="35">
        <v>2212113.4979999997</v>
      </c>
      <c r="G48" s="26">
        <v>2239448.39</v>
      </c>
      <c r="H48" s="36">
        <f t="shared" si="2"/>
        <v>27334.89200000046</v>
      </c>
      <c r="I48" s="25"/>
      <c r="J48" s="35">
        <v>-473233.49400000006</v>
      </c>
      <c r="K48" s="117">
        <v>-852562.49</v>
      </c>
      <c r="L48" s="35">
        <f t="shared" si="3"/>
        <v>473233.49400000006</v>
      </c>
      <c r="M48" s="26">
        <f t="shared" si="3"/>
        <v>852562.49</v>
      </c>
      <c r="N48" s="36">
        <f t="shared" si="4"/>
        <v>-379328.9959999999</v>
      </c>
      <c r="O48" s="25"/>
      <c r="P48" s="30">
        <f t="shared" si="5"/>
        <v>-351994.10399999947</v>
      </c>
      <c r="Q48" s="38"/>
      <c r="R48" s="108">
        <v>121644</v>
      </c>
      <c r="S48" s="30">
        <f t="shared" si="6"/>
        <v>2906449.0000000354</v>
      </c>
      <c r="T48" s="24"/>
      <c r="U48" s="30">
        <f t="shared" si="7"/>
        <v>121644</v>
      </c>
    </row>
    <row r="49" spans="1:21" s="70" customFormat="1" ht="12.75" outlineLevel="1">
      <c r="A49" s="24" t="s">
        <v>168</v>
      </c>
      <c r="B49" s="24" t="s">
        <v>192</v>
      </c>
      <c r="C49" s="24" t="s">
        <v>193</v>
      </c>
      <c r="D49" s="30">
        <v>2185837</v>
      </c>
      <c r="E49" s="25"/>
      <c r="F49" s="35">
        <v>1178716.4350000005</v>
      </c>
      <c r="G49" s="26">
        <v>1090523.65</v>
      </c>
      <c r="H49" s="36">
        <f t="shared" si="2"/>
        <v>-88192.78500000061</v>
      </c>
      <c r="I49" s="25"/>
      <c r="J49" s="35">
        <v>-93345.99399999993</v>
      </c>
      <c r="K49" s="117">
        <v>-94000.27</v>
      </c>
      <c r="L49" s="35">
        <f t="shared" si="3"/>
        <v>93345.99399999993</v>
      </c>
      <c r="M49" s="26">
        <f t="shared" si="3"/>
        <v>94000.27</v>
      </c>
      <c r="N49" s="36">
        <f t="shared" si="4"/>
        <v>-654.2760000000708</v>
      </c>
      <c r="O49" s="25"/>
      <c r="P49" s="30">
        <f t="shared" si="5"/>
        <v>-88847.06100000069</v>
      </c>
      <c r="Q49" s="38"/>
      <c r="R49" s="108">
        <v>-36000</v>
      </c>
      <c r="S49" s="30">
        <f t="shared" si="6"/>
        <v>2149837</v>
      </c>
      <c r="T49" s="24"/>
      <c r="U49" s="30">
        <f t="shared" si="7"/>
        <v>-36000</v>
      </c>
    </row>
    <row r="50" spans="1:21" s="70" customFormat="1" ht="12.75" outlineLevel="1">
      <c r="A50" s="24" t="s">
        <v>168</v>
      </c>
      <c r="B50" s="24" t="s">
        <v>194</v>
      </c>
      <c r="C50" s="24" t="s">
        <v>195</v>
      </c>
      <c r="D50" s="30">
        <v>1557243</v>
      </c>
      <c r="E50" s="25"/>
      <c r="F50" s="35">
        <v>1263951.53</v>
      </c>
      <c r="G50" s="26">
        <v>1287325.06</v>
      </c>
      <c r="H50" s="36">
        <f t="shared" si="2"/>
        <v>23373.530000000028</v>
      </c>
      <c r="I50" s="25"/>
      <c r="J50" s="35">
        <v>-459373.0020000001</v>
      </c>
      <c r="K50" s="117">
        <v>-382098.1</v>
      </c>
      <c r="L50" s="35">
        <f t="shared" si="3"/>
        <v>459373.0020000001</v>
      </c>
      <c r="M50" s="26">
        <f t="shared" si="3"/>
        <v>382098.1</v>
      </c>
      <c r="N50" s="36">
        <f t="shared" si="4"/>
        <v>77274.90200000012</v>
      </c>
      <c r="O50" s="25"/>
      <c r="P50" s="30">
        <f t="shared" si="5"/>
        <v>100648.43200000015</v>
      </c>
      <c r="Q50" s="38"/>
      <c r="R50" s="108">
        <v>107028</v>
      </c>
      <c r="S50" s="30">
        <f t="shared" si="6"/>
        <v>1664271</v>
      </c>
      <c r="T50" s="24"/>
      <c r="U50" s="30">
        <f t="shared" si="7"/>
        <v>107028</v>
      </c>
    </row>
    <row r="51" spans="1:21" s="70" customFormat="1" ht="12.75" outlineLevel="1">
      <c r="A51" s="24" t="s">
        <v>168</v>
      </c>
      <c r="B51" s="24" t="s">
        <v>196</v>
      </c>
      <c r="C51" s="24" t="s">
        <v>197</v>
      </c>
      <c r="D51" s="30">
        <v>2569299</v>
      </c>
      <c r="E51" s="25"/>
      <c r="F51" s="35">
        <v>1426839.5340000005</v>
      </c>
      <c r="G51" s="26">
        <v>1426997.01</v>
      </c>
      <c r="H51" s="36">
        <f t="shared" si="2"/>
        <v>157.47599999955855</v>
      </c>
      <c r="I51" s="25"/>
      <c r="J51" s="35">
        <v>-135368.5</v>
      </c>
      <c r="K51" s="117">
        <v>-114074.69</v>
      </c>
      <c r="L51" s="35">
        <f t="shared" si="3"/>
        <v>135368.5</v>
      </c>
      <c r="M51" s="26">
        <f t="shared" si="3"/>
        <v>114074.69</v>
      </c>
      <c r="N51" s="36">
        <f t="shared" si="4"/>
        <v>21293.809999999998</v>
      </c>
      <c r="O51" s="25"/>
      <c r="P51" s="30">
        <f t="shared" si="5"/>
        <v>21451.285999999556</v>
      </c>
      <c r="Q51" s="38"/>
      <c r="R51" s="108">
        <v>80000</v>
      </c>
      <c r="S51" s="30">
        <f t="shared" si="6"/>
        <v>2649299</v>
      </c>
      <c r="T51" s="24"/>
      <c r="U51" s="30">
        <f t="shared" si="7"/>
        <v>80000</v>
      </c>
    </row>
    <row r="52" spans="1:21" s="69" customFormat="1" ht="25.5" customHeight="1">
      <c r="A52" s="11" t="s">
        <v>169</v>
      </c>
      <c r="B52" s="11"/>
      <c r="C52" s="11" t="s">
        <v>201</v>
      </c>
      <c r="D52" s="40">
        <f>SUBTOTAL(9,D46:D51)</f>
        <v>13827210.000000043</v>
      </c>
      <c r="E52" s="41"/>
      <c r="F52" s="42">
        <f>SUBTOTAL(9,F46:F51)</f>
        <v>8018505.224000001</v>
      </c>
      <c r="G52" s="43">
        <f>SUBTOTAL(9,G46:G51)</f>
        <v>7993382.710000001</v>
      </c>
      <c r="H52" s="44">
        <f>SUBTOTAL(9,H46:H51)</f>
        <v>-25122.513999999966</v>
      </c>
      <c r="I52" s="41"/>
      <c r="J52" s="42"/>
      <c r="K52" s="118"/>
      <c r="L52" s="42">
        <f>SUBTOTAL(9,L46:L51)</f>
        <v>1184070.9900000002</v>
      </c>
      <c r="M52" s="43">
        <f>SUBTOTAL(9,M46:M51)</f>
        <v>1501273.02</v>
      </c>
      <c r="N52" s="44">
        <f>SUBTOTAL(9,N46:N51)</f>
        <v>-317202.02999999985</v>
      </c>
      <c r="O52" s="41"/>
      <c r="P52" s="40">
        <f>SUBTOTAL(9,P46:P51)</f>
        <v>-342324.5439999998</v>
      </c>
      <c r="Q52" s="103">
        <f>SUBTOTAL(9,Q46:Q51)</f>
        <v>0</v>
      </c>
      <c r="R52" s="109"/>
      <c r="S52" s="40">
        <f>SUBTOTAL(9,S46:S51)</f>
        <v>14099882.000000043</v>
      </c>
      <c r="T52" s="11"/>
      <c r="U52" s="40">
        <f>SUBTOTAL(9,U46:U51)</f>
        <v>272672</v>
      </c>
    </row>
    <row r="53" spans="1:21" s="70" customFormat="1" ht="12.75">
      <c r="A53" s="24" t="s">
        <v>57</v>
      </c>
      <c r="B53" s="24">
        <v>0</v>
      </c>
      <c r="C53" s="24">
        <v>0</v>
      </c>
      <c r="D53" s="30">
        <v>0</v>
      </c>
      <c r="E53" s="25"/>
      <c r="F53" s="35">
        <v>0</v>
      </c>
      <c r="G53" s="26">
        <v>0</v>
      </c>
      <c r="H53" s="36">
        <f>G53-F53</f>
        <v>0</v>
      </c>
      <c r="I53" s="25"/>
      <c r="J53" s="35">
        <v>0</v>
      </c>
      <c r="K53" s="117">
        <v>0</v>
      </c>
      <c r="L53" s="35">
        <f>-J53</f>
        <v>0</v>
      </c>
      <c r="M53" s="26">
        <f>-K53</f>
        <v>0</v>
      </c>
      <c r="N53" s="36">
        <f>L53-M53</f>
        <v>0</v>
      </c>
      <c r="O53" s="25"/>
      <c r="P53" s="30">
        <f>H53+N53</f>
        <v>0</v>
      </c>
      <c r="Q53" s="38"/>
      <c r="R53" s="108">
        <v>0</v>
      </c>
      <c r="S53" s="30">
        <f>D53+R53</f>
        <v>0</v>
      </c>
      <c r="T53" s="24"/>
      <c r="U53" s="30">
        <f>S53-D53</f>
        <v>0</v>
      </c>
    </row>
    <row r="54" spans="1:21" s="69" customFormat="1" ht="25.5" customHeight="1">
      <c r="A54" s="11" t="s">
        <v>77</v>
      </c>
      <c r="B54" s="11"/>
      <c r="C54" s="11" t="s">
        <v>75</v>
      </c>
      <c r="D54" s="40" t="s">
        <v>76</v>
      </c>
      <c r="E54" s="41"/>
      <c r="F54" s="42" t="s">
        <v>76</v>
      </c>
      <c r="G54" s="43" t="s">
        <v>76</v>
      </c>
      <c r="H54" s="44" t="s">
        <v>76</v>
      </c>
      <c r="I54" s="41"/>
      <c r="J54" s="42"/>
      <c r="K54" s="118"/>
      <c r="L54" s="42" t="s">
        <v>76</v>
      </c>
      <c r="M54" s="43" t="s">
        <v>76</v>
      </c>
      <c r="N54" s="44" t="s">
        <v>76</v>
      </c>
      <c r="O54" s="41"/>
      <c r="P54" s="40" t="s">
        <v>76</v>
      </c>
      <c r="Q54" s="103" t="s">
        <v>76</v>
      </c>
      <c r="R54" s="109"/>
      <c r="S54" s="40" t="s">
        <v>76</v>
      </c>
      <c r="T54" s="11"/>
      <c r="U54" s="40" t="s">
        <v>76</v>
      </c>
    </row>
    <row r="55" spans="1:21" ht="12.75">
      <c r="A55" s="3"/>
      <c r="C55" s="3"/>
      <c r="D55" s="28"/>
      <c r="E55" s="17"/>
      <c r="F55" s="31"/>
      <c r="G55" s="18"/>
      <c r="H55" s="32"/>
      <c r="I55" s="19"/>
      <c r="J55" s="31"/>
      <c r="K55" s="115"/>
      <c r="L55" s="31"/>
      <c r="M55" s="18"/>
      <c r="N55" s="32"/>
      <c r="P55" s="28"/>
      <c r="S55" s="28"/>
      <c r="U55" s="28"/>
    </row>
    <row r="56" spans="1:21" ht="12.75">
      <c r="A56" s="68"/>
      <c r="B56" s="71" t="s">
        <v>71</v>
      </c>
      <c r="C56" s="83"/>
      <c r="D56" s="124">
        <f>SUM(D32:D53)/2</f>
        <v>24855325.00000004</v>
      </c>
      <c r="E56" s="22"/>
      <c r="F56" s="126">
        <f>SUM(F33:F53)/2</f>
        <v>39408539.7280001</v>
      </c>
      <c r="G56" s="101">
        <f>SUM(G33:G53)/2</f>
        <v>39811892.75999999</v>
      </c>
      <c r="H56" s="127">
        <f>SUM(H33:H53)/2</f>
        <v>403353.0319998909</v>
      </c>
      <c r="I56" s="22"/>
      <c r="J56" s="101">
        <f>SUM(J33:J53)</f>
        <v>-27808619.16899999</v>
      </c>
      <c r="K56" s="119">
        <f>SUM(K33:K53)</f>
        <v>-29849841.599999994</v>
      </c>
      <c r="L56" s="126">
        <f>-J56</f>
        <v>27808619.16899999</v>
      </c>
      <c r="M56" s="101">
        <f>-K56</f>
        <v>29849841.599999994</v>
      </c>
      <c r="N56" s="127">
        <f>L56-M56</f>
        <v>-2041222.4310000055</v>
      </c>
      <c r="O56" s="20"/>
      <c r="P56" s="124">
        <f>H56+N56</f>
        <v>-1637869.3990001145</v>
      </c>
      <c r="Q56" s="39"/>
      <c r="R56" s="110">
        <f>SUM(R34:R53)</f>
        <v>-483784</v>
      </c>
      <c r="S56" s="124">
        <f>D56+R56</f>
        <v>24371541.00000004</v>
      </c>
      <c r="T56" s="68"/>
      <c r="U56" s="124">
        <f>S56-D56</f>
        <v>-483784</v>
      </c>
    </row>
    <row r="57" ht="12.75">
      <c r="A57" t="s">
        <v>109</v>
      </c>
    </row>
    <row r="58" ht="12.75">
      <c r="A58" t="s">
        <v>89</v>
      </c>
    </row>
    <row r="59" spans="1:8" ht="12.75">
      <c r="A59" t="s">
        <v>103</v>
      </c>
      <c r="H59" s="14"/>
    </row>
    <row r="60" spans="1:8" ht="12.75">
      <c r="A60" t="s">
        <v>104</v>
      </c>
      <c r="H60" s="14"/>
    </row>
    <row r="61" spans="1:8" ht="12.75">
      <c r="A61" t="s">
        <v>90</v>
      </c>
      <c r="H61" s="14"/>
    </row>
    <row r="62" spans="1:8" ht="12.75">
      <c r="A62" t="s">
        <v>96</v>
      </c>
      <c r="H62" s="14"/>
    </row>
    <row r="63" spans="1:8" ht="12.75">
      <c r="A63" t="s">
        <v>97</v>
      </c>
      <c r="H63" s="14"/>
    </row>
    <row r="64" spans="1:8" ht="12.75">
      <c r="A64" t="s">
        <v>98</v>
      </c>
      <c r="H64" s="14"/>
    </row>
    <row r="65" spans="1:8" ht="12.75">
      <c r="A65" t="s">
        <v>93</v>
      </c>
      <c r="D65"/>
      <c r="E65" s="13"/>
      <c r="H65" s="14"/>
    </row>
    <row r="66" spans="1:5" ht="12.75">
      <c r="A66" t="s">
        <v>73</v>
      </c>
      <c r="E66" s="13"/>
    </row>
    <row r="67" spans="1:5" ht="12.75">
      <c r="A67" t="s">
        <v>114</v>
      </c>
      <c r="D67"/>
      <c r="E67" s="13"/>
    </row>
    <row r="68" spans="1:5" ht="12.75">
      <c r="A68" t="s">
        <v>94</v>
      </c>
      <c r="C68" s="10"/>
      <c r="D68"/>
      <c r="E68" s="13"/>
    </row>
    <row r="69" spans="1:5" ht="12.75">
      <c r="A69" t="s">
        <v>115</v>
      </c>
      <c r="D69" s="13"/>
      <c r="E69" s="13"/>
    </row>
    <row r="70" spans="1:5" ht="12.75">
      <c r="A70" t="s">
        <v>102</v>
      </c>
      <c r="D70" s="13"/>
      <c r="E70" s="13"/>
    </row>
    <row r="71" ht="12.75">
      <c r="A71" t="s">
        <v>30</v>
      </c>
    </row>
    <row r="72" spans="1:21" s="70" customFormat="1" ht="12.75">
      <c r="A72" s="310"/>
      <c r="B72" s="24"/>
      <c r="C72" s="310"/>
      <c r="D72" s="311"/>
      <c r="E72" s="312"/>
      <c r="F72" s="313"/>
      <c r="G72" s="314"/>
      <c r="H72" s="315"/>
      <c r="I72" s="316"/>
      <c r="J72" s="313"/>
      <c r="K72" s="317"/>
      <c r="L72" s="313"/>
      <c r="M72" s="314"/>
      <c r="N72" s="315"/>
      <c r="O72" s="25"/>
      <c r="P72" s="311"/>
      <c r="Q72" s="38"/>
      <c r="R72" s="108"/>
      <c r="S72" s="311"/>
      <c r="T72" s="24"/>
      <c r="U72" s="311"/>
    </row>
    <row r="73" spans="1:21" s="70" customFormat="1" ht="12.75">
      <c r="A73" s="310"/>
      <c r="B73" s="24"/>
      <c r="C73" s="310"/>
      <c r="D73" s="311"/>
      <c r="E73" s="312"/>
      <c r="F73" s="313"/>
      <c r="G73" s="314"/>
      <c r="H73" s="315"/>
      <c r="I73" s="316"/>
      <c r="J73" s="313"/>
      <c r="K73" s="317"/>
      <c r="L73" s="313"/>
      <c r="M73" s="314"/>
      <c r="N73" s="315"/>
      <c r="O73" s="25"/>
      <c r="P73" s="311"/>
      <c r="Q73" s="38"/>
      <c r="R73" s="108"/>
      <c r="S73" s="311"/>
      <c r="T73" s="24"/>
      <c r="U73" s="311"/>
    </row>
    <row r="74" spans="1:21" s="70" customFormat="1" ht="12.75">
      <c r="A74" s="310" t="s">
        <v>36</v>
      </c>
      <c r="B74" s="24"/>
      <c r="C74" s="310"/>
      <c r="D74" s="311" t="s">
        <v>37</v>
      </c>
      <c r="E74" s="312"/>
      <c r="F74" s="313" t="s">
        <v>37</v>
      </c>
      <c r="G74" s="314" t="s">
        <v>38</v>
      </c>
      <c r="H74" s="315"/>
      <c r="I74" s="316"/>
      <c r="J74" s="313" t="s">
        <v>37</v>
      </c>
      <c r="K74" s="317" t="s">
        <v>38</v>
      </c>
      <c r="L74" s="313"/>
      <c r="M74" s="314"/>
      <c r="N74" s="315"/>
      <c r="O74" s="25"/>
      <c r="P74" s="311"/>
      <c r="Q74" s="38"/>
      <c r="R74" s="108" t="s">
        <v>72</v>
      </c>
      <c r="S74" s="311"/>
      <c r="T74" s="24"/>
      <c r="U74" s="311"/>
    </row>
    <row r="75" spans="1:21" s="70" customFormat="1" ht="25.5">
      <c r="A75" s="310" t="s">
        <v>39</v>
      </c>
      <c r="B75" s="24"/>
      <c r="C75" s="310"/>
      <c r="D75" s="311" t="s">
        <v>40</v>
      </c>
      <c r="E75" s="312"/>
      <c r="F75" s="313" t="s">
        <v>41</v>
      </c>
      <c r="G75" s="314" t="s">
        <v>41</v>
      </c>
      <c r="H75" s="315"/>
      <c r="I75" s="316"/>
      <c r="J75" s="313" t="s">
        <v>41</v>
      </c>
      <c r="K75" s="317" t="s">
        <v>41</v>
      </c>
      <c r="L75" s="313"/>
      <c r="M75" s="314"/>
      <c r="N75" s="315"/>
      <c r="O75" s="25"/>
      <c r="P75" s="311"/>
      <c r="Q75" s="38"/>
      <c r="R75" s="108" t="s">
        <v>40</v>
      </c>
      <c r="S75" s="311"/>
      <c r="T75" s="24"/>
      <c r="U75" s="311"/>
    </row>
    <row r="76" spans="1:21" s="70" customFormat="1" ht="12.75">
      <c r="A76" s="310" t="s">
        <v>80</v>
      </c>
      <c r="B76" s="24"/>
      <c r="C76" s="310"/>
      <c r="D76" s="311"/>
      <c r="E76" s="312"/>
      <c r="F76" s="313" t="s">
        <v>78</v>
      </c>
      <c r="G76" s="314" t="s">
        <v>78</v>
      </c>
      <c r="H76" s="315"/>
      <c r="I76" s="316"/>
      <c r="J76" s="313" t="s">
        <v>79</v>
      </c>
      <c r="K76" s="317" t="s">
        <v>79</v>
      </c>
      <c r="L76" s="313"/>
      <c r="M76" s="314"/>
      <c r="N76" s="315"/>
      <c r="O76" s="25"/>
      <c r="P76" s="311"/>
      <c r="Q76" s="38"/>
      <c r="R76" s="108"/>
      <c r="S76" s="311"/>
      <c r="T76" s="24"/>
      <c r="U76" s="311"/>
    </row>
    <row r="77" spans="1:21" s="70" customFormat="1" ht="12.75">
      <c r="A77" s="310"/>
      <c r="B77" s="24"/>
      <c r="C77" s="310"/>
      <c r="D77" s="311"/>
      <c r="E77" s="312"/>
      <c r="F77" s="313"/>
      <c r="G77" s="314"/>
      <c r="H77" s="315"/>
      <c r="I77" s="316"/>
      <c r="J77" s="313"/>
      <c r="K77" s="317"/>
      <c r="L77" s="313"/>
      <c r="M77" s="314"/>
      <c r="N77" s="315"/>
      <c r="O77" s="25"/>
      <c r="P77" s="311"/>
      <c r="Q77" s="38"/>
      <c r="R77" s="108"/>
      <c r="S77" s="311"/>
      <c r="T77" s="24"/>
      <c r="U77" s="311"/>
    </row>
    <row r="78" spans="1:21" ht="12.75">
      <c r="A78" s="68" t="s">
        <v>70</v>
      </c>
      <c r="B78" s="71" t="s">
        <v>58</v>
      </c>
      <c r="C78" s="83"/>
      <c r="D78" s="124">
        <v>-1263812.999999969</v>
      </c>
      <c r="E78" s="22"/>
      <c r="F78" s="126">
        <v>7135421.279999929</v>
      </c>
      <c r="G78" s="101">
        <v>342271.90999999945</v>
      </c>
      <c r="H78" s="127">
        <f>G78-F78</f>
        <v>-6793149.369999929</v>
      </c>
      <c r="I78" s="22"/>
      <c r="J78" s="101">
        <v>-8919152.04000002</v>
      </c>
      <c r="K78" s="119">
        <v>-79734.59</v>
      </c>
      <c r="L78" s="126">
        <f>-J78</f>
        <v>8919152.04000002</v>
      </c>
      <c r="M78" s="101">
        <f>-K78</f>
        <v>79734.59</v>
      </c>
      <c r="N78" s="127">
        <f>L78-M78</f>
        <v>8839417.45000002</v>
      </c>
      <c r="O78" s="20"/>
      <c r="P78" s="124">
        <f>H78+N78</f>
        <v>2046268.0800000904</v>
      </c>
      <c r="Q78" s="39"/>
      <c r="R78" s="110">
        <v>0</v>
      </c>
      <c r="S78" s="124">
        <f>D78+R78</f>
        <v>-1263812.999999969</v>
      </c>
      <c r="T78" s="68"/>
      <c r="U78" s="124">
        <f>S78-D78</f>
        <v>0</v>
      </c>
    </row>
    <row r="79" spans="1:21" s="70" customFormat="1" ht="12.75">
      <c r="A79" s="310"/>
      <c r="B79" s="24"/>
      <c r="C79" s="310"/>
      <c r="D79" s="311"/>
      <c r="E79" s="312"/>
      <c r="F79" s="313"/>
      <c r="G79" s="314"/>
      <c r="H79" s="315"/>
      <c r="I79" s="316"/>
      <c r="J79" s="313"/>
      <c r="K79" s="317"/>
      <c r="L79" s="313"/>
      <c r="M79" s="314"/>
      <c r="N79" s="315"/>
      <c r="O79" s="25"/>
      <c r="P79" s="311"/>
      <c r="Q79" s="38"/>
      <c r="R79" s="108"/>
      <c r="S79" s="311"/>
      <c r="T79" s="24"/>
      <c r="U79" s="311"/>
    </row>
    <row r="80" spans="1:21" s="70" customFormat="1" ht="12.75">
      <c r="A80" s="310"/>
      <c r="B80" s="1" t="s">
        <v>151</v>
      </c>
      <c r="C80" s="310"/>
      <c r="D80" s="311"/>
      <c r="E80" s="312"/>
      <c r="F80" s="313"/>
      <c r="G80" s="314"/>
      <c r="H80" s="315"/>
      <c r="I80" s="316"/>
      <c r="J80" s="313"/>
      <c r="K80" s="317"/>
      <c r="L80" s="313"/>
      <c r="M80" s="314"/>
      <c r="N80" s="315"/>
      <c r="O80" s="25"/>
      <c r="P80" s="311"/>
      <c r="Q80" s="38"/>
      <c r="R80" s="108"/>
      <c r="S80" s="311"/>
      <c r="T80" s="24"/>
      <c r="U80" s="311"/>
    </row>
    <row r="81" ht="12.75">
      <c r="A81" t="s">
        <v>110</v>
      </c>
    </row>
    <row r="82" ht="12.75">
      <c r="A82" t="s">
        <v>129</v>
      </c>
    </row>
    <row r="83" ht="12.75">
      <c r="A83" t="s">
        <v>89</v>
      </c>
    </row>
    <row r="84" spans="1:6" ht="12.75">
      <c r="A84" t="s">
        <v>103</v>
      </c>
      <c r="E84" s="66"/>
      <c r="F84" s="66"/>
    </row>
    <row r="85" spans="1:6" ht="12.75">
      <c r="A85" t="s">
        <v>104</v>
      </c>
      <c r="E85" s="66"/>
      <c r="F85" s="66"/>
    </row>
    <row r="86" spans="1:6" ht="12.75">
      <c r="A86" t="s">
        <v>100</v>
      </c>
      <c r="E86" s="66"/>
      <c r="F86" s="66"/>
    </row>
    <row r="87" spans="1:6" ht="12.75">
      <c r="A87" t="s">
        <v>101</v>
      </c>
      <c r="E87" s="67"/>
      <c r="F87" s="67"/>
    </row>
    <row r="88" spans="1:6" ht="12.75">
      <c r="A88" t="s">
        <v>90</v>
      </c>
      <c r="E88" s="67"/>
      <c r="F88" s="67"/>
    </row>
    <row r="89" ht="12.75">
      <c r="A89" t="s">
        <v>85</v>
      </c>
    </row>
    <row r="90" ht="12.75">
      <c r="A90" t="s">
        <v>88</v>
      </c>
    </row>
    <row r="91" spans="1:6" ht="12.75">
      <c r="A91" t="s">
        <v>97</v>
      </c>
      <c r="F91" s="45" t="s">
        <v>131</v>
      </c>
    </row>
    <row r="92" ht="12.75">
      <c r="A92" t="s">
        <v>98</v>
      </c>
    </row>
    <row r="93" spans="1:8" ht="12.75">
      <c r="A93" t="s">
        <v>93</v>
      </c>
      <c r="D93" s="13"/>
      <c r="E93" s="13"/>
      <c r="H93" s="14"/>
    </row>
    <row r="94" spans="1:8" ht="12.75">
      <c r="A94" t="s">
        <v>130</v>
      </c>
      <c r="D94" s="13"/>
      <c r="E94" s="13"/>
      <c r="H94" s="14"/>
    </row>
    <row r="95" spans="1:8" ht="12.75">
      <c r="A95" t="s">
        <v>73</v>
      </c>
      <c r="B95" s="48"/>
      <c r="C95" s="49"/>
      <c r="D95" s="13"/>
      <c r="E95" s="13"/>
      <c r="H95" s="14"/>
    </row>
    <row r="96" spans="1:8" ht="12.75">
      <c r="A96" t="s">
        <v>94</v>
      </c>
      <c r="H96" s="14"/>
    </row>
    <row r="97" ht="12.75">
      <c r="A97" t="s">
        <v>122</v>
      </c>
    </row>
    <row r="98" ht="12.75">
      <c r="A98" t="s">
        <v>91</v>
      </c>
    </row>
    <row r="99" ht="12.75">
      <c r="A99" t="s">
        <v>92</v>
      </c>
    </row>
    <row r="100" ht="12.75">
      <c r="A100" t="s">
        <v>105</v>
      </c>
    </row>
    <row r="101" ht="12.75">
      <c r="A101" t="s">
        <v>30</v>
      </c>
    </row>
    <row r="102" spans="1:21" ht="12.75">
      <c r="A102" t="s">
        <v>36</v>
      </c>
      <c r="B102" t="s">
        <v>12</v>
      </c>
      <c r="C102" t="s">
        <v>128</v>
      </c>
      <c r="D102" s="29" t="s">
        <v>37</v>
      </c>
      <c r="F102" s="33" t="s">
        <v>37</v>
      </c>
      <c r="G102" s="20" t="s">
        <v>38</v>
      </c>
      <c r="H102" s="34"/>
      <c r="J102" s="33" t="s">
        <v>37</v>
      </c>
      <c r="K102" s="116" t="s">
        <v>38</v>
      </c>
      <c r="L102" s="33"/>
      <c r="M102" s="20"/>
      <c r="N102" s="34"/>
      <c r="P102" s="29"/>
      <c r="R102" s="106" t="s">
        <v>72</v>
      </c>
      <c r="S102" s="29"/>
      <c r="U102" s="29"/>
    </row>
    <row r="103" spans="1:21" ht="12.75">
      <c r="A103" t="s">
        <v>39</v>
      </c>
      <c r="D103" s="29" t="s">
        <v>40</v>
      </c>
      <c r="F103" s="33" t="s">
        <v>41</v>
      </c>
      <c r="G103" s="20" t="s">
        <v>41</v>
      </c>
      <c r="H103" s="34"/>
      <c r="J103" s="33" t="s">
        <v>41</v>
      </c>
      <c r="K103" s="116" t="s">
        <v>41</v>
      </c>
      <c r="L103" s="33"/>
      <c r="M103" s="20"/>
      <c r="N103" s="34"/>
      <c r="P103" s="29"/>
      <c r="R103" s="107" t="s">
        <v>40</v>
      </c>
      <c r="S103" s="29"/>
      <c r="U103" s="29"/>
    </row>
    <row r="104" spans="1:21" ht="12.75">
      <c r="A104" t="s">
        <v>80</v>
      </c>
      <c r="D104" s="29"/>
      <c r="F104" s="33" t="s">
        <v>78</v>
      </c>
      <c r="G104" s="20" t="s">
        <v>78</v>
      </c>
      <c r="H104" s="34"/>
      <c r="J104" s="33" t="s">
        <v>79</v>
      </c>
      <c r="K104" s="116" t="s">
        <v>79</v>
      </c>
      <c r="L104" s="33"/>
      <c r="M104" s="20"/>
      <c r="N104" s="34"/>
      <c r="P104" s="29"/>
      <c r="S104" s="29"/>
      <c r="U104" s="29"/>
    </row>
    <row r="105" spans="1:21" s="70" customFormat="1" ht="12.75">
      <c r="A105" s="24" t="s">
        <v>168</v>
      </c>
      <c r="B105" s="24" t="s">
        <v>202</v>
      </c>
      <c r="C105" s="24" t="s">
        <v>203</v>
      </c>
      <c r="D105" s="30">
        <v>100000.00000000745</v>
      </c>
      <c r="E105" s="25"/>
      <c r="F105" s="35">
        <v>24548000</v>
      </c>
      <c r="G105" s="26">
        <v>31757901.58</v>
      </c>
      <c r="H105" s="36">
        <f>G105-F105</f>
        <v>7209901.579999998</v>
      </c>
      <c r="I105" s="25"/>
      <c r="J105" s="35">
        <v>-28948000.000000004</v>
      </c>
      <c r="K105" s="117">
        <v>-37884304.280000016</v>
      </c>
      <c r="L105" s="35">
        <f>-J105</f>
        <v>28948000.000000004</v>
      </c>
      <c r="M105" s="26">
        <f>-K105</f>
        <v>37884304.280000016</v>
      </c>
      <c r="N105" s="36">
        <f>L105-M105</f>
        <v>-8936304.280000012</v>
      </c>
      <c r="O105" s="25"/>
      <c r="P105" s="30">
        <f>H105+N105</f>
        <v>-1726402.7000000142</v>
      </c>
      <c r="Q105" s="38"/>
      <c r="R105" s="108">
        <v>0</v>
      </c>
      <c r="S105" s="30">
        <f>D105+R105</f>
        <v>100000.00000000745</v>
      </c>
      <c r="T105" s="24"/>
      <c r="U105" s="30">
        <f>S105-D105</f>
        <v>0</v>
      </c>
    </row>
    <row r="106" spans="1:21" s="70" customFormat="1" ht="12.75">
      <c r="A106" s="24" t="s">
        <v>57</v>
      </c>
      <c r="B106" s="24" t="s">
        <v>204</v>
      </c>
      <c r="C106" s="24" t="s">
        <v>205</v>
      </c>
      <c r="D106" s="30">
        <v>3575264</v>
      </c>
      <c r="E106" s="25"/>
      <c r="F106" s="35">
        <v>199235</v>
      </c>
      <c r="G106" s="26">
        <v>604544.99</v>
      </c>
      <c r="H106" s="36">
        <f>G106-F106</f>
        <v>405309.99</v>
      </c>
      <c r="I106" s="25"/>
      <c r="J106" s="35">
        <v>0</v>
      </c>
      <c r="K106" s="117">
        <v>0</v>
      </c>
      <c r="L106" s="35">
        <f>-J106</f>
        <v>0</v>
      </c>
      <c r="M106" s="26">
        <f>-K106</f>
        <v>0</v>
      </c>
      <c r="N106" s="36">
        <f>L106-M106</f>
        <v>0</v>
      </c>
      <c r="O106" s="25"/>
      <c r="P106" s="30">
        <f>H106+N106</f>
        <v>405309.99</v>
      </c>
      <c r="Q106" s="38"/>
      <c r="R106" s="108">
        <v>0</v>
      </c>
      <c r="S106" s="30">
        <f>D106+R106</f>
        <v>3575264</v>
      </c>
      <c r="T106" s="24"/>
      <c r="U106" s="30">
        <f>S106-D106</f>
        <v>0</v>
      </c>
    </row>
    <row r="107" spans="1:16" ht="12.75">
      <c r="A107" t="s">
        <v>135</v>
      </c>
      <c r="B107" s="46"/>
      <c r="C107" s="46"/>
      <c r="D107" s="47"/>
      <c r="E107" s="47"/>
      <c r="F107" s="47"/>
      <c r="G107" s="47"/>
      <c r="H107" s="47"/>
      <c r="I107" s="47"/>
      <c r="J107" s="47"/>
      <c r="L107" s="47"/>
      <c r="M107" s="47"/>
      <c r="N107" s="47"/>
      <c r="O107" s="47"/>
      <c r="P107" s="47"/>
    </row>
    <row r="108" spans="1:16" ht="12.75">
      <c r="A108" s="46" t="s">
        <v>129</v>
      </c>
      <c r="B108" s="46"/>
      <c r="C108" s="46"/>
      <c r="D108" s="47"/>
      <c r="E108" s="47"/>
      <c r="F108" s="47"/>
      <c r="G108" s="47"/>
      <c r="H108" s="47"/>
      <c r="I108" s="47"/>
      <c r="J108" s="47"/>
      <c r="L108" s="47"/>
      <c r="M108" s="47"/>
      <c r="N108" s="47"/>
      <c r="O108" s="47"/>
      <c r="P108" s="47"/>
    </row>
    <row r="109" spans="1:16" ht="12.75">
      <c r="A109" s="46" t="s">
        <v>89</v>
      </c>
      <c r="B109" s="46"/>
      <c r="C109" s="46"/>
      <c r="D109" s="47"/>
      <c r="E109" s="47"/>
      <c r="F109" s="47"/>
      <c r="G109" s="47"/>
      <c r="H109" s="47"/>
      <c r="I109" s="47"/>
      <c r="J109" s="47"/>
      <c r="L109" s="47"/>
      <c r="M109" s="47"/>
      <c r="N109" s="47"/>
      <c r="O109" s="47"/>
      <c r="P109" s="47"/>
    </row>
    <row r="110" spans="1:16" ht="12.75">
      <c r="A110" s="46" t="s">
        <v>103</v>
      </c>
      <c r="B110" s="46"/>
      <c r="C110" s="46"/>
      <c r="D110" s="47"/>
      <c r="E110" s="47"/>
      <c r="F110" s="47"/>
      <c r="G110" s="47"/>
      <c r="H110" s="47"/>
      <c r="I110" s="47"/>
      <c r="J110" s="47"/>
      <c r="L110" s="47"/>
      <c r="M110" s="47"/>
      <c r="N110" s="47"/>
      <c r="O110" s="47"/>
      <c r="P110" s="47"/>
    </row>
    <row r="111" spans="1:16" ht="12.75">
      <c r="A111" s="46" t="s">
        <v>104</v>
      </c>
      <c r="B111" s="46"/>
      <c r="C111" s="46"/>
      <c r="D111" s="47"/>
      <c r="E111" s="47"/>
      <c r="F111" s="47"/>
      <c r="G111" s="47"/>
      <c r="H111" s="47"/>
      <c r="I111" s="47"/>
      <c r="J111" s="47"/>
      <c r="L111" s="47"/>
      <c r="M111" s="47"/>
      <c r="N111" s="47"/>
      <c r="O111" s="47"/>
      <c r="P111" s="47"/>
    </row>
    <row r="112" spans="1:16" ht="12.75">
      <c r="A112" t="s">
        <v>145</v>
      </c>
      <c r="B112" s="46"/>
      <c r="C112" s="46"/>
      <c r="D112" s="47"/>
      <c r="E112" s="47"/>
      <c r="F112" s="47"/>
      <c r="G112" s="47"/>
      <c r="H112" s="47"/>
      <c r="I112" s="47"/>
      <c r="J112" s="47"/>
      <c r="L112" s="47"/>
      <c r="M112" s="47"/>
      <c r="N112" s="47"/>
      <c r="O112" s="47"/>
      <c r="P112" s="47"/>
    </row>
    <row r="113" spans="1:16" ht="12.75">
      <c r="A113" s="46" t="s">
        <v>101</v>
      </c>
      <c r="B113" s="46"/>
      <c r="C113" s="46"/>
      <c r="D113" s="47"/>
      <c r="E113" s="47"/>
      <c r="F113" s="47"/>
      <c r="G113" s="47"/>
      <c r="H113" s="47"/>
      <c r="I113" s="47"/>
      <c r="J113" s="47"/>
      <c r="L113" s="47"/>
      <c r="M113" s="47"/>
      <c r="N113" s="47"/>
      <c r="O113" s="47"/>
      <c r="P113" s="47"/>
    </row>
    <row r="114" spans="1:16" ht="12.75">
      <c r="A114" s="46" t="s">
        <v>90</v>
      </c>
      <c r="B114" s="46"/>
      <c r="C114" s="46"/>
      <c r="D114" s="47"/>
      <c r="E114" s="47"/>
      <c r="F114" s="47"/>
      <c r="G114" s="47"/>
      <c r="H114" s="47"/>
      <c r="I114" s="47"/>
      <c r="J114" s="47"/>
      <c r="L114" s="47"/>
      <c r="M114" s="47"/>
      <c r="N114" s="47"/>
      <c r="O114" s="47"/>
      <c r="P114" s="47"/>
    </row>
    <row r="115" spans="1:16" ht="12.75">
      <c r="A115" s="46" t="s">
        <v>97</v>
      </c>
      <c r="B115" s="46"/>
      <c r="C115" s="46"/>
      <c r="D115" s="45" t="s">
        <v>119</v>
      </c>
      <c r="E115" s="45"/>
      <c r="F115" s="45"/>
      <c r="G115" s="47"/>
      <c r="H115" s="47"/>
      <c r="I115" s="47"/>
      <c r="J115" s="47"/>
      <c r="L115" s="47"/>
      <c r="M115" s="47"/>
      <c r="N115" s="47"/>
      <c r="O115" s="47"/>
      <c r="P115" s="47"/>
    </row>
    <row r="116" spans="1:16" ht="12.75">
      <c r="A116" s="46" t="s">
        <v>98</v>
      </c>
      <c r="B116" s="46"/>
      <c r="C116" s="46"/>
      <c r="D116" s="47"/>
      <c r="E116" s="47"/>
      <c r="F116" s="47"/>
      <c r="G116" s="47"/>
      <c r="H116" s="47"/>
      <c r="I116" s="47"/>
      <c r="J116" s="47"/>
      <c r="L116" s="47"/>
      <c r="M116" s="47"/>
      <c r="N116" s="47"/>
      <c r="O116" s="47"/>
      <c r="P116" s="47"/>
    </row>
    <row r="117" spans="1:16" ht="12.75">
      <c r="A117" s="46" t="s">
        <v>93</v>
      </c>
      <c r="B117" s="46"/>
      <c r="C117" s="46"/>
      <c r="D117" s="47"/>
      <c r="E117" s="47"/>
      <c r="F117" s="47"/>
      <c r="G117" s="47"/>
      <c r="H117" s="47"/>
      <c r="I117" s="47"/>
      <c r="J117" s="47"/>
      <c r="L117" s="47"/>
      <c r="M117" s="47"/>
      <c r="N117" s="47"/>
      <c r="O117" s="47"/>
      <c r="P117" s="47"/>
    </row>
    <row r="118" spans="1:16" ht="12.75">
      <c r="A118" s="46" t="s">
        <v>142</v>
      </c>
      <c r="B118" s="48"/>
      <c r="C118" s="49"/>
      <c r="D118" s="50"/>
      <c r="E118" s="50"/>
      <c r="F118" s="47"/>
      <c r="G118" s="47"/>
      <c r="H118" s="51"/>
      <c r="I118" s="47"/>
      <c r="J118" s="47"/>
      <c r="L118" s="47"/>
      <c r="M118" s="47"/>
      <c r="N118" s="47"/>
      <c r="O118" s="47"/>
      <c r="P118" s="47"/>
    </row>
    <row r="119" spans="1:16" ht="12.75">
      <c r="A119" s="46" t="s">
        <v>73</v>
      </c>
      <c r="B119" s="48"/>
      <c r="C119" s="49"/>
      <c r="D119" s="50"/>
      <c r="E119" s="50"/>
      <c r="F119" s="47"/>
      <c r="G119" s="47"/>
      <c r="H119" s="51"/>
      <c r="I119" s="47"/>
      <c r="J119" s="47"/>
      <c r="L119" s="47"/>
      <c r="M119" s="47"/>
      <c r="N119" s="47"/>
      <c r="O119" s="47"/>
      <c r="P119" s="47"/>
    </row>
    <row r="120" spans="1:16" ht="12.75">
      <c r="A120" s="46" t="s">
        <v>94</v>
      </c>
      <c r="B120" s="48"/>
      <c r="C120" s="49"/>
      <c r="D120" s="50"/>
      <c r="E120" s="50"/>
      <c r="F120" s="47"/>
      <c r="G120" s="47"/>
      <c r="H120" s="51"/>
      <c r="I120" s="47"/>
      <c r="J120" s="47"/>
      <c r="L120" s="47"/>
      <c r="M120" s="47"/>
      <c r="N120" s="47"/>
      <c r="O120" s="47"/>
      <c r="P120" s="47"/>
    </row>
    <row r="121" spans="1:16" ht="12.75">
      <c r="A121" s="46" t="s">
        <v>95</v>
      </c>
      <c r="B121" s="48"/>
      <c r="C121" s="49"/>
      <c r="D121" s="50"/>
      <c r="E121" s="50"/>
      <c r="F121" s="47"/>
      <c r="G121" s="47"/>
      <c r="H121" s="51"/>
      <c r="I121" s="47"/>
      <c r="J121" s="47"/>
      <c r="L121" s="47"/>
      <c r="M121" s="47"/>
      <c r="N121" s="47"/>
      <c r="O121" s="47"/>
      <c r="P121" s="47"/>
    </row>
    <row r="122" spans="1:16" ht="12.75">
      <c r="A122" t="s">
        <v>146</v>
      </c>
      <c r="B122" s="46"/>
      <c r="C122" s="46"/>
      <c r="D122" s="47"/>
      <c r="E122" s="47"/>
      <c r="F122" s="47"/>
      <c r="G122" s="47"/>
      <c r="H122" s="47"/>
      <c r="I122" s="47"/>
      <c r="J122" s="47"/>
      <c r="L122" s="47"/>
      <c r="M122" s="47"/>
      <c r="N122" s="47"/>
      <c r="O122" s="47"/>
      <c r="P122" s="47"/>
    </row>
    <row r="123" spans="1:16" ht="12.75">
      <c r="A123" s="46" t="s">
        <v>92</v>
      </c>
      <c r="B123" s="46"/>
      <c r="C123" s="46"/>
      <c r="D123" s="47"/>
      <c r="E123" s="47"/>
      <c r="F123" s="47"/>
      <c r="G123" s="47"/>
      <c r="H123" s="47"/>
      <c r="I123" s="47"/>
      <c r="J123" s="47"/>
      <c r="L123" s="47"/>
      <c r="M123" s="47"/>
      <c r="N123" s="47"/>
      <c r="O123" s="47"/>
      <c r="P123" s="47"/>
    </row>
    <row r="124" spans="1:16" ht="12.75">
      <c r="A124" t="s">
        <v>136</v>
      </c>
      <c r="B124" s="46"/>
      <c r="C124" s="46"/>
      <c r="D124" s="47"/>
      <c r="E124" s="47"/>
      <c r="F124" s="47"/>
      <c r="G124" s="47"/>
      <c r="H124" s="47"/>
      <c r="I124" s="47"/>
      <c r="J124" s="47"/>
      <c r="L124" s="47"/>
      <c r="M124" s="47"/>
      <c r="N124" s="47"/>
      <c r="O124" s="47"/>
      <c r="P124" s="47"/>
    </row>
    <row r="125" spans="1:16" ht="12.75">
      <c r="A125" s="46" t="s">
        <v>30</v>
      </c>
      <c r="B125" s="46"/>
      <c r="C125" s="46"/>
      <c r="D125" s="47"/>
      <c r="E125" s="47"/>
      <c r="F125" s="47"/>
      <c r="G125" s="47"/>
      <c r="H125" s="47"/>
      <c r="I125" s="47"/>
      <c r="J125" s="47"/>
      <c r="L125" s="47"/>
      <c r="M125" s="47"/>
      <c r="N125" s="47"/>
      <c r="O125" s="47"/>
      <c r="P125" s="47"/>
    </row>
    <row r="126" spans="1:21" ht="12.75">
      <c r="A126" s="46" t="s">
        <v>36</v>
      </c>
      <c r="B126" t="s">
        <v>147</v>
      </c>
      <c r="C126" s="46"/>
      <c r="D126" s="52" t="s">
        <v>37</v>
      </c>
      <c r="E126" s="47"/>
      <c r="F126" s="53" t="s">
        <v>37</v>
      </c>
      <c r="G126" s="54" t="s">
        <v>38</v>
      </c>
      <c r="H126" s="55"/>
      <c r="I126" s="47"/>
      <c r="J126" s="53" t="s">
        <v>37</v>
      </c>
      <c r="K126" s="116" t="s">
        <v>38</v>
      </c>
      <c r="L126" s="53"/>
      <c r="M126" s="54"/>
      <c r="N126" s="55"/>
      <c r="O126" s="47"/>
      <c r="P126" s="52"/>
      <c r="R126" s="106" t="s">
        <v>72</v>
      </c>
      <c r="S126" s="29"/>
      <c r="U126" s="29"/>
    </row>
    <row r="127" spans="1:21" ht="12.75">
      <c r="A127" s="46" t="s">
        <v>39</v>
      </c>
      <c r="B127" s="46"/>
      <c r="C127" s="46"/>
      <c r="D127" s="52" t="s">
        <v>40</v>
      </c>
      <c r="E127" s="47"/>
      <c r="F127" s="53" t="s">
        <v>41</v>
      </c>
      <c r="G127" s="54" t="s">
        <v>41</v>
      </c>
      <c r="H127" s="55"/>
      <c r="I127" s="47"/>
      <c r="J127" s="53" t="s">
        <v>41</v>
      </c>
      <c r="K127" s="116" t="s">
        <v>41</v>
      </c>
      <c r="L127" s="53"/>
      <c r="M127" s="54"/>
      <c r="N127" s="55"/>
      <c r="O127" s="47"/>
      <c r="P127" s="52"/>
      <c r="R127" s="107" t="s">
        <v>40</v>
      </c>
      <c r="S127" s="29"/>
      <c r="U127" s="29"/>
    </row>
    <row r="128" spans="1:21" ht="12.75">
      <c r="A128" s="46" t="s">
        <v>80</v>
      </c>
      <c r="B128" s="46"/>
      <c r="C128" s="46"/>
      <c r="D128" s="52"/>
      <c r="E128" s="47"/>
      <c r="F128" s="53" t="s">
        <v>78</v>
      </c>
      <c r="G128" s="54" t="s">
        <v>78</v>
      </c>
      <c r="H128" s="55"/>
      <c r="I128" s="47"/>
      <c r="J128" s="53" t="s">
        <v>79</v>
      </c>
      <c r="K128" s="116" t="s">
        <v>79</v>
      </c>
      <c r="L128" s="53"/>
      <c r="M128" s="54"/>
      <c r="N128" s="55"/>
      <c r="O128" s="47"/>
      <c r="P128" s="52"/>
      <c r="S128" s="29"/>
      <c r="U128" s="29"/>
    </row>
    <row r="129" spans="1:21" s="70" customFormat="1" ht="12.75">
      <c r="A129" s="56" t="s">
        <v>137</v>
      </c>
      <c r="B129" s="79" t="s">
        <v>206</v>
      </c>
      <c r="C129" s="56" t="s">
        <v>119</v>
      </c>
      <c r="D129" s="57">
        <v>-675154</v>
      </c>
      <c r="E129" s="58"/>
      <c r="F129" s="59">
        <v>0</v>
      </c>
      <c r="G129" s="60">
        <v>0</v>
      </c>
      <c r="H129" s="36">
        <f>G129-F129</f>
        <v>0</v>
      </c>
      <c r="I129" s="58"/>
      <c r="J129" s="59">
        <v>0</v>
      </c>
      <c r="K129" s="117">
        <v>0</v>
      </c>
      <c r="L129" s="59">
        <f>-J129</f>
        <v>0</v>
      </c>
      <c r="M129" s="60">
        <f>-K129</f>
        <v>0</v>
      </c>
      <c r="N129" s="61">
        <f>L129-M129</f>
        <v>0</v>
      </c>
      <c r="O129" s="58"/>
      <c r="P129" s="57">
        <f>H129+N129</f>
        <v>0</v>
      </c>
      <c r="Q129" s="38"/>
      <c r="R129" s="108">
        <v>0</v>
      </c>
      <c r="S129" s="30">
        <f>D129+R129</f>
        <v>-675154</v>
      </c>
      <c r="T129" s="24"/>
      <c r="U129" s="30">
        <f>S129-D129</f>
        <v>0</v>
      </c>
    </row>
    <row r="130" spans="1:21" s="70" customFormat="1" ht="12.75">
      <c r="A130" s="78" t="s">
        <v>138</v>
      </c>
      <c r="B130" s="79"/>
      <c r="C130" s="56"/>
      <c r="D130" s="60"/>
      <c r="E130" s="58"/>
      <c r="F130" s="60"/>
      <c r="G130" s="60"/>
      <c r="H130" s="26"/>
      <c r="I130" s="58"/>
      <c r="J130" s="60"/>
      <c r="K130" s="117"/>
      <c r="L130" s="60"/>
      <c r="M130" s="60"/>
      <c r="N130" s="60"/>
      <c r="O130" s="58"/>
      <c r="P130" s="60"/>
      <c r="Q130" s="38"/>
      <c r="R130" s="108"/>
      <c r="S130" s="26"/>
      <c r="T130" s="24"/>
      <c r="U130" s="26"/>
    </row>
    <row r="131" spans="1:16" ht="12.75">
      <c r="A131" s="78" t="s">
        <v>129</v>
      </c>
      <c r="B131" s="46"/>
      <c r="C131" s="46"/>
      <c r="D131" s="47"/>
      <c r="E131" s="47"/>
      <c r="F131" s="47"/>
      <c r="G131" s="47"/>
      <c r="H131" s="47"/>
      <c r="I131" s="47"/>
      <c r="J131" s="47"/>
      <c r="L131" s="47"/>
      <c r="M131" s="47"/>
      <c r="N131" s="47"/>
      <c r="O131" s="47"/>
      <c r="P131" s="47"/>
    </row>
    <row r="132" spans="1:16" ht="12.75">
      <c r="A132" s="78" t="s">
        <v>89</v>
      </c>
      <c r="B132" s="46"/>
      <c r="C132" s="46"/>
      <c r="D132" s="47"/>
      <c r="E132" s="47"/>
      <c r="F132" s="47"/>
      <c r="G132" s="47"/>
      <c r="H132" s="47"/>
      <c r="I132" s="47"/>
      <c r="J132" s="47"/>
      <c r="L132" s="47"/>
      <c r="M132" s="47"/>
      <c r="N132" s="47"/>
      <c r="O132" s="47"/>
      <c r="P132" s="47"/>
    </row>
    <row r="133" spans="1:16" ht="12.75">
      <c r="A133" s="78" t="s">
        <v>103</v>
      </c>
      <c r="B133" s="46"/>
      <c r="C133" s="46"/>
      <c r="D133" s="47"/>
      <c r="E133" s="47"/>
      <c r="F133" s="47"/>
      <c r="G133" s="47"/>
      <c r="H133" s="47"/>
      <c r="I133" s="47"/>
      <c r="J133" s="47"/>
      <c r="L133" s="47"/>
      <c r="M133" s="47"/>
      <c r="N133" s="47"/>
      <c r="O133" s="47"/>
      <c r="P133" s="47"/>
    </row>
    <row r="134" spans="1:16" ht="12.75">
      <c r="A134" s="78" t="s">
        <v>104</v>
      </c>
      <c r="B134" s="46"/>
      <c r="C134" s="46"/>
      <c r="D134" s="47"/>
      <c r="E134" s="47"/>
      <c r="F134" s="47"/>
      <c r="G134" s="47"/>
      <c r="H134" s="47"/>
      <c r="I134" s="47"/>
      <c r="J134" s="47"/>
      <c r="L134" s="47"/>
      <c r="M134" s="47"/>
      <c r="N134" s="47"/>
      <c r="O134" s="47"/>
      <c r="P134" s="47"/>
    </row>
    <row r="135" spans="1:16" ht="12.75">
      <c r="A135" s="78" t="s">
        <v>100</v>
      </c>
      <c r="B135" s="46"/>
      <c r="C135" s="46"/>
      <c r="D135" s="47"/>
      <c r="E135" s="47"/>
      <c r="F135" s="47"/>
      <c r="G135" s="47"/>
      <c r="H135" s="47"/>
      <c r="I135" s="47"/>
      <c r="J135" s="47"/>
      <c r="L135" s="47"/>
      <c r="M135" s="47"/>
      <c r="N135" s="47"/>
      <c r="O135" s="47"/>
      <c r="P135" s="47"/>
    </row>
    <row r="136" spans="1:16" ht="12.75">
      <c r="A136" s="78" t="s">
        <v>101</v>
      </c>
      <c r="B136" s="46"/>
      <c r="C136" s="46"/>
      <c r="D136" s="47"/>
      <c r="E136" s="47"/>
      <c r="F136" s="47"/>
      <c r="G136" s="47"/>
      <c r="H136" s="47"/>
      <c r="I136" s="47"/>
      <c r="J136" s="47"/>
      <c r="L136" s="47"/>
      <c r="M136" s="47"/>
      <c r="N136" s="47"/>
      <c r="O136" s="47"/>
      <c r="P136" s="47"/>
    </row>
    <row r="137" spans="1:16" ht="12.75">
      <c r="A137" s="78" t="s">
        <v>90</v>
      </c>
      <c r="B137" s="46"/>
      <c r="C137" s="46"/>
      <c r="D137" s="47"/>
      <c r="E137" s="47"/>
      <c r="F137" s="47"/>
      <c r="G137" s="47"/>
      <c r="H137" s="47"/>
      <c r="I137" s="47"/>
      <c r="J137" s="47"/>
      <c r="L137" s="47"/>
      <c r="M137" s="47"/>
      <c r="N137" s="47"/>
      <c r="O137" s="47"/>
      <c r="P137" s="47"/>
    </row>
    <row r="138" spans="1:16" ht="12.75">
      <c r="A138" s="78" t="s">
        <v>97</v>
      </c>
      <c r="B138" s="46"/>
      <c r="C138" s="46"/>
      <c r="D138" s="47"/>
      <c r="E138" s="47"/>
      <c r="F138" s="47"/>
      <c r="G138" s="47"/>
      <c r="H138" s="47"/>
      <c r="I138" s="47"/>
      <c r="J138" s="47"/>
      <c r="L138" s="47"/>
      <c r="M138" s="47"/>
      <c r="N138" s="47"/>
      <c r="O138" s="47"/>
      <c r="P138" s="47"/>
    </row>
    <row r="139" spans="1:16" ht="12.75">
      <c r="A139" s="78" t="s">
        <v>98</v>
      </c>
      <c r="B139" s="46"/>
      <c r="C139" s="46"/>
      <c r="D139" s="45" t="s">
        <v>120</v>
      </c>
      <c r="E139" s="45"/>
      <c r="F139" s="45"/>
      <c r="G139" s="47"/>
      <c r="H139" s="47"/>
      <c r="I139" s="47"/>
      <c r="J139" s="47"/>
      <c r="L139" s="47"/>
      <c r="M139" s="47"/>
      <c r="N139" s="47"/>
      <c r="O139" s="47"/>
      <c r="P139" s="47"/>
    </row>
    <row r="140" spans="1:16" ht="12.75">
      <c r="A140" s="78" t="s">
        <v>93</v>
      </c>
      <c r="B140" s="46"/>
      <c r="C140" s="46"/>
      <c r="D140" s="47"/>
      <c r="E140" s="47"/>
      <c r="F140" s="47"/>
      <c r="G140" s="47"/>
      <c r="H140" s="47"/>
      <c r="I140" s="47"/>
      <c r="J140" s="47"/>
      <c r="L140" s="47"/>
      <c r="M140" s="47"/>
      <c r="N140" s="47"/>
      <c r="O140" s="47"/>
      <c r="P140" s="47"/>
    </row>
    <row r="141" spans="1:16" ht="12.75">
      <c r="A141" s="78" t="s">
        <v>121</v>
      </c>
      <c r="B141" s="46"/>
      <c r="C141" s="46"/>
      <c r="D141" s="47"/>
      <c r="E141" s="47"/>
      <c r="F141" s="47"/>
      <c r="G141" s="47"/>
      <c r="H141" s="47"/>
      <c r="I141" s="47"/>
      <c r="J141" s="47"/>
      <c r="L141" s="47"/>
      <c r="M141" s="47"/>
      <c r="N141" s="47"/>
      <c r="O141" s="47"/>
      <c r="P141" s="47"/>
    </row>
    <row r="142" spans="1:16" ht="12.75">
      <c r="A142" s="78" t="s">
        <v>73</v>
      </c>
      <c r="B142" s="48"/>
      <c r="C142" s="49"/>
      <c r="D142" s="50"/>
      <c r="E142" s="50"/>
      <c r="F142" s="47"/>
      <c r="G142" s="47"/>
      <c r="H142" s="51"/>
      <c r="I142" s="47"/>
      <c r="J142" s="47"/>
      <c r="L142" s="47"/>
      <c r="M142" s="47"/>
      <c r="N142" s="47"/>
      <c r="O142" s="47"/>
      <c r="P142" s="47"/>
    </row>
    <row r="143" spans="1:16" ht="12.75">
      <c r="A143" s="78" t="s">
        <v>94</v>
      </c>
      <c r="B143" s="48"/>
      <c r="C143" s="49"/>
      <c r="D143" s="50"/>
      <c r="E143" s="50"/>
      <c r="F143" s="47"/>
      <c r="G143" s="47"/>
      <c r="H143" s="51"/>
      <c r="I143" s="47"/>
      <c r="J143" s="47"/>
      <c r="L143" s="47"/>
      <c r="M143" s="47"/>
      <c r="N143" s="47"/>
      <c r="O143" s="47"/>
      <c r="P143" s="47"/>
    </row>
    <row r="144" spans="1:16" ht="12.75">
      <c r="A144" s="78" t="s">
        <v>122</v>
      </c>
      <c r="B144" s="48"/>
      <c r="C144" s="49"/>
      <c r="D144" s="50"/>
      <c r="E144" s="50"/>
      <c r="F144" s="47"/>
      <c r="G144" s="47"/>
      <c r="H144" s="51"/>
      <c r="I144" s="47"/>
      <c r="J144" s="47"/>
      <c r="L144" s="47"/>
      <c r="M144" s="47"/>
      <c r="N144" s="47"/>
      <c r="O144" s="47"/>
      <c r="P144" s="47"/>
    </row>
    <row r="145" spans="1:16" ht="12.75">
      <c r="A145" s="78" t="s">
        <v>91</v>
      </c>
      <c r="B145" s="46"/>
      <c r="C145" s="46"/>
      <c r="D145" s="47"/>
      <c r="E145" s="47"/>
      <c r="F145" s="47"/>
      <c r="G145" s="47"/>
      <c r="H145" s="47"/>
      <c r="I145" s="47"/>
      <c r="J145" s="47"/>
      <c r="L145" s="47"/>
      <c r="M145" s="47"/>
      <c r="N145" s="47"/>
      <c r="O145" s="47"/>
      <c r="P145" s="47"/>
    </row>
    <row r="146" spans="1:16" ht="12.75">
      <c r="A146" s="78" t="s">
        <v>92</v>
      </c>
      <c r="B146" s="46"/>
      <c r="C146" s="46"/>
      <c r="D146" s="47"/>
      <c r="E146" s="47"/>
      <c r="F146" s="47"/>
      <c r="G146" s="47"/>
      <c r="H146" s="47"/>
      <c r="I146" s="47"/>
      <c r="J146" s="47"/>
      <c r="L146" s="47"/>
      <c r="M146" s="47"/>
      <c r="N146" s="47"/>
      <c r="O146" s="47"/>
      <c r="P146" s="47"/>
    </row>
    <row r="147" spans="1:16" ht="12.75">
      <c r="A147" s="78" t="s">
        <v>139</v>
      </c>
      <c r="B147" s="46"/>
      <c r="C147" s="46"/>
      <c r="D147" s="47"/>
      <c r="E147" s="47"/>
      <c r="F147" s="47"/>
      <c r="G147" s="47"/>
      <c r="H147" s="47"/>
      <c r="I147" s="47"/>
      <c r="J147" s="47"/>
      <c r="L147" s="47"/>
      <c r="M147" s="47"/>
      <c r="N147" s="47"/>
      <c r="O147" s="47"/>
      <c r="P147" s="47"/>
    </row>
    <row r="148" spans="1:16" ht="12.75">
      <c r="A148" s="46" t="s">
        <v>30</v>
      </c>
      <c r="B148" s="46"/>
      <c r="C148" s="46"/>
      <c r="D148" s="47"/>
      <c r="E148" s="47"/>
      <c r="F148" s="47"/>
      <c r="G148" s="47"/>
      <c r="H148" s="47"/>
      <c r="I148" s="47"/>
      <c r="J148" s="47"/>
      <c r="L148" s="47"/>
      <c r="M148" s="47"/>
      <c r="N148" s="47"/>
      <c r="O148" s="47"/>
      <c r="P148" s="47"/>
    </row>
    <row r="149" spans="1:21" ht="12.75">
      <c r="A149" s="46" t="s">
        <v>36</v>
      </c>
      <c r="B149" t="s">
        <v>8</v>
      </c>
      <c r="C149" s="46"/>
      <c r="D149" s="52" t="s">
        <v>37</v>
      </c>
      <c r="E149" s="47"/>
      <c r="F149" s="53" t="s">
        <v>37</v>
      </c>
      <c r="G149" s="54" t="s">
        <v>38</v>
      </c>
      <c r="H149" s="55"/>
      <c r="I149" s="47"/>
      <c r="J149" s="53" t="s">
        <v>37</v>
      </c>
      <c r="K149" s="116" t="s">
        <v>38</v>
      </c>
      <c r="L149" s="53"/>
      <c r="M149" s="54"/>
      <c r="N149" s="55"/>
      <c r="O149" s="47"/>
      <c r="P149" s="52"/>
      <c r="R149" s="106" t="s">
        <v>72</v>
      </c>
      <c r="S149" s="29"/>
      <c r="U149" s="29"/>
    </row>
    <row r="150" spans="1:21" ht="12.75">
      <c r="A150" s="46" t="s">
        <v>39</v>
      </c>
      <c r="B150" s="46"/>
      <c r="C150" s="46"/>
      <c r="D150" s="52" t="s">
        <v>40</v>
      </c>
      <c r="E150" s="47"/>
      <c r="F150" s="53" t="s">
        <v>41</v>
      </c>
      <c r="G150" s="54" t="s">
        <v>41</v>
      </c>
      <c r="H150" s="55"/>
      <c r="I150" s="47"/>
      <c r="J150" s="53" t="s">
        <v>41</v>
      </c>
      <c r="K150" s="116" t="s">
        <v>41</v>
      </c>
      <c r="L150" s="53"/>
      <c r="M150" s="54"/>
      <c r="N150" s="55"/>
      <c r="O150" s="47"/>
      <c r="P150" s="52"/>
      <c r="R150" s="107" t="s">
        <v>40</v>
      </c>
      <c r="S150" s="29"/>
      <c r="U150" s="29"/>
    </row>
    <row r="151" spans="1:21" ht="12.75">
      <c r="A151" s="46" t="s">
        <v>80</v>
      </c>
      <c r="B151" s="46"/>
      <c r="C151" s="46"/>
      <c r="D151" s="52"/>
      <c r="E151" s="47"/>
      <c r="F151" s="53" t="s">
        <v>78</v>
      </c>
      <c r="G151" s="54" t="s">
        <v>78</v>
      </c>
      <c r="H151" s="55"/>
      <c r="I151" s="47"/>
      <c r="J151" s="53" t="s">
        <v>79</v>
      </c>
      <c r="K151" s="116" t="s">
        <v>79</v>
      </c>
      <c r="L151" s="53"/>
      <c r="M151" s="54"/>
      <c r="N151" s="55"/>
      <c r="O151" s="47"/>
      <c r="P151" s="52"/>
      <c r="S151" s="29"/>
      <c r="U151" s="29"/>
    </row>
    <row r="152" spans="1:21" s="70" customFormat="1" ht="12.75">
      <c r="A152" s="56" t="s">
        <v>140</v>
      </c>
      <c r="B152" s="62" t="s">
        <v>9</v>
      </c>
      <c r="C152" s="56" t="s">
        <v>120</v>
      </c>
      <c r="D152" s="57">
        <v>-2189530</v>
      </c>
      <c r="E152" s="58"/>
      <c r="F152" s="59">
        <v>-2546704.5</v>
      </c>
      <c r="G152" s="60">
        <v>-2571705.77</v>
      </c>
      <c r="H152" s="36">
        <f>G152-F152</f>
        <v>-25001.27000000002</v>
      </c>
      <c r="I152" s="58"/>
      <c r="J152" s="59">
        <v>0</v>
      </c>
      <c r="K152" s="117">
        <v>0</v>
      </c>
      <c r="L152" s="59">
        <f>-J152</f>
        <v>0</v>
      </c>
      <c r="M152" s="60">
        <f>-K152</f>
        <v>0</v>
      </c>
      <c r="N152" s="61">
        <f>L152-M152</f>
        <v>0</v>
      </c>
      <c r="O152" s="58"/>
      <c r="P152" s="57">
        <f>H152+N152</f>
        <v>-25001.27000000002</v>
      </c>
      <c r="Q152" s="38"/>
      <c r="R152" s="108">
        <v>0</v>
      </c>
      <c r="S152" s="30">
        <f>D152+R152</f>
        <v>-2189530</v>
      </c>
      <c r="T152" s="24"/>
      <c r="U152" s="30">
        <f>S152-D152</f>
        <v>0</v>
      </c>
    </row>
    <row r="153" spans="1:16" ht="12.75">
      <c r="A153" t="s">
        <v>135</v>
      </c>
      <c r="B153" s="46"/>
      <c r="C153" s="46"/>
      <c r="D153" s="47"/>
      <c r="E153" s="47"/>
      <c r="F153" s="47"/>
      <c r="G153" s="47"/>
      <c r="H153" s="47"/>
      <c r="I153" s="47"/>
      <c r="J153" s="47"/>
      <c r="L153" s="47"/>
      <c r="M153" s="47"/>
      <c r="N153" s="47"/>
      <c r="O153" s="47"/>
      <c r="P153" s="47"/>
    </row>
    <row r="154" spans="1:16" ht="12.75">
      <c r="A154" s="46" t="s">
        <v>129</v>
      </c>
      <c r="B154" s="46"/>
      <c r="C154" s="46"/>
      <c r="D154" s="47"/>
      <c r="E154" s="47"/>
      <c r="F154" s="47"/>
      <c r="G154" s="47"/>
      <c r="H154" s="47"/>
      <c r="I154" s="47"/>
      <c r="J154" s="47"/>
      <c r="L154" s="47"/>
      <c r="M154" s="47"/>
      <c r="N154" s="47"/>
      <c r="O154" s="47"/>
      <c r="P154" s="47"/>
    </row>
    <row r="155" spans="1:16" ht="12.75">
      <c r="A155" s="46" t="s">
        <v>89</v>
      </c>
      <c r="B155" s="46"/>
      <c r="C155" s="46"/>
      <c r="D155" s="47"/>
      <c r="E155" s="47"/>
      <c r="F155" s="47"/>
      <c r="G155" s="47"/>
      <c r="H155" s="47"/>
      <c r="I155" s="47"/>
      <c r="J155" s="47"/>
      <c r="L155" s="47"/>
      <c r="M155" s="47"/>
      <c r="N155" s="47"/>
      <c r="O155" s="47"/>
      <c r="P155" s="47"/>
    </row>
    <row r="156" spans="1:16" ht="12.75">
      <c r="A156" s="46" t="s">
        <v>103</v>
      </c>
      <c r="B156" s="46"/>
      <c r="C156" s="46"/>
      <c r="D156" s="47"/>
      <c r="E156" s="47"/>
      <c r="F156" s="47"/>
      <c r="G156" s="47"/>
      <c r="H156" s="47"/>
      <c r="I156" s="47"/>
      <c r="J156" s="47"/>
      <c r="L156" s="47"/>
      <c r="M156" s="47"/>
      <c r="N156" s="47"/>
      <c r="O156" s="47"/>
      <c r="P156" s="47"/>
    </row>
    <row r="157" spans="1:16" ht="12.75">
      <c r="A157" s="46" t="s">
        <v>104</v>
      </c>
      <c r="B157" s="46"/>
      <c r="C157" s="46"/>
      <c r="D157" s="47"/>
      <c r="E157" s="47"/>
      <c r="F157" s="47"/>
      <c r="G157" s="47"/>
      <c r="H157" s="47"/>
      <c r="I157" s="47"/>
      <c r="J157" s="47"/>
      <c r="L157" s="47"/>
      <c r="M157" s="47"/>
      <c r="N157" s="47"/>
      <c r="O157" s="47"/>
      <c r="P157" s="47"/>
    </row>
    <row r="158" spans="1:16" ht="12.75">
      <c r="A158" t="s">
        <v>145</v>
      </c>
      <c r="B158" s="46"/>
      <c r="C158" s="46"/>
      <c r="D158" s="47"/>
      <c r="E158" s="47"/>
      <c r="F158" s="47"/>
      <c r="G158" s="47"/>
      <c r="H158" s="47"/>
      <c r="I158" s="47"/>
      <c r="J158" s="47"/>
      <c r="L158" s="47"/>
      <c r="M158" s="47"/>
      <c r="N158" s="47"/>
      <c r="O158" s="47"/>
      <c r="P158" s="47"/>
    </row>
    <row r="159" spans="1:16" ht="12.75">
      <c r="A159" s="46" t="s">
        <v>101</v>
      </c>
      <c r="B159" s="46"/>
      <c r="C159" s="46"/>
      <c r="D159" s="47"/>
      <c r="E159" s="47"/>
      <c r="F159" s="47"/>
      <c r="G159" s="47"/>
      <c r="H159" s="47"/>
      <c r="I159" s="47"/>
      <c r="J159" s="47"/>
      <c r="L159" s="47"/>
      <c r="M159" s="47"/>
      <c r="N159" s="47"/>
      <c r="O159" s="47"/>
      <c r="P159" s="47"/>
    </row>
    <row r="160" spans="1:16" ht="12.75">
      <c r="A160" s="46" t="s">
        <v>90</v>
      </c>
      <c r="B160" s="46"/>
      <c r="C160" s="46"/>
      <c r="D160" s="47"/>
      <c r="E160" s="47"/>
      <c r="F160" s="47"/>
      <c r="G160" s="47"/>
      <c r="H160" s="47"/>
      <c r="I160" s="47"/>
      <c r="J160" s="47"/>
      <c r="L160" s="47"/>
      <c r="M160" s="47"/>
      <c r="N160" s="47"/>
      <c r="O160" s="47"/>
      <c r="P160" s="47"/>
    </row>
    <row r="161" spans="1:16" ht="12.75">
      <c r="A161" s="46" t="s">
        <v>117</v>
      </c>
      <c r="B161" s="46"/>
      <c r="C161" s="46"/>
      <c r="D161" s="45" t="s">
        <v>81</v>
      </c>
      <c r="E161" s="45"/>
      <c r="F161" s="45"/>
      <c r="G161" s="47"/>
      <c r="H161" s="47"/>
      <c r="I161" s="47"/>
      <c r="J161" s="47"/>
      <c r="L161" s="47"/>
      <c r="M161" s="47"/>
      <c r="N161" s="47"/>
      <c r="O161" s="47"/>
      <c r="P161" s="47"/>
    </row>
    <row r="162" spans="1:16" ht="12.75">
      <c r="A162" s="46" t="s">
        <v>97</v>
      </c>
      <c r="B162" s="46"/>
      <c r="C162" s="46"/>
      <c r="D162" s="47"/>
      <c r="E162" s="47"/>
      <c r="F162" s="47"/>
      <c r="G162" s="47"/>
      <c r="H162" s="47"/>
      <c r="I162" s="47"/>
      <c r="J162" s="47"/>
      <c r="L162" s="47"/>
      <c r="M162" s="47"/>
      <c r="N162" s="47"/>
      <c r="O162" s="47"/>
      <c r="P162" s="47"/>
    </row>
    <row r="163" spans="1:16" ht="12.75">
      <c r="A163" s="46" t="s">
        <v>98</v>
      </c>
      <c r="B163" s="46"/>
      <c r="C163" s="46"/>
      <c r="D163" s="47"/>
      <c r="E163" s="47"/>
      <c r="F163" s="47"/>
      <c r="G163" s="47"/>
      <c r="H163" s="47"/>
      <c r="I163" s="47"/>
      <c r="J163" s="47"/>
      <c r="L163" s="47"/>
      <c r="M163" s="47"/>
      <c r="N163" s="47"/>
      <c r="O163" s="47"/>
      <c r="P163" s="47"/>
    </row>
    <row r="164" spans="1:16" ht="12.75">
      <c r="A164" s="46" t="s">
        <v>93</v>
      </c>
      <c r="B164" s="46"/>
      <c r="C164" s="46"/>
      <c r="D164" s="47"/>
      <c r="E164" s="47"/>
      <c r="F164" s="47"/>
      <c r="G164" s="47"/>
      <c r="H164" s="47"/>
      <c r="I164" s="47"/>
      <c r="J164" s="47"/>
      <c r="L164" s="47"/>
      <c r="M164" s="47"/>
      <c r="N164" s="47"/>
      <c r="O164" s="47"/>
      <c r="P164" s="47"/>
    </row>
    <row r="165" spans="1:16" ht="12.75">
      <c r="A165" s="46" t="s">
        <v>116</v>
      </c>
      <c r="B165" s="48"/>
      <c r="C165" s="49"/>
      <c r="D165" s="50"/>
      <c r="E165" s="50"/>
      <c r="F165" s="47"/>
      <c r="G165" s="47"/>
      <c r="H165" s="51"/>
      <c r="I165" s="47"/>
      <c r="J165" s="47"/>
      <c r="L165" s="47"/>
      <c r="M165" s="47"/>
      <c r="N165" s="47"/>
      <c r="O165" s="47"/>
      <c r="P165" s="47"/>
    </row>
    <row r="166" spans="1:16" ht="12.75">
      <c r="A166" s="46" t="s">
        <v>73</v>
      </c>
      <c r="B166" s="48"/>
      <c r="C166" s="49"/>
      <c r="D166" s="50"/>
      <c r="E166" s="50"/>
      <c r="F166" s="47"/>
      <c r="G166" s="47"/>
      <c r="H166" s="51"/>
      <c r="I166" s="47"/>
      <c r="J166" s="47"/>
      <c r="L166" s="47"/>
      <c r="M166" s="47"/>
      <c r="N166" s="47"/>
      <c r="O166" s="47"/>
      <c r="P166" s="47"/>
    </row>
    <row r="167" spans="1:16" ht="12.75">
      <c r="A167" s="46" t="s">
        <v>94</v>
      </c>
      <c r="B167" s="48"/>
      <c r="C167" s="49"/>
      <c r="D167" s="50"/>
      <c r="E167" s="50"/>
      <c r="F167" s="47"/>
      <c r="G167" s="47"/>
      <c r="H167" s="51"/>
      <c r="I167" s="47"/>
      <c r="J167" s="47"/>
      <c r="L167" s="47"/>
      <c r="M167" s="47"/>
      <c r="N167" s="47"/>
      <c r="O167" s="47"/>
      <c r="P167" s="47"/>
    </row>
    <row r="168" spans="1:16" ht="12.75">
      <c r="A168" s="46" t="s">
        <v>95</v>
      </c>
      <c r="B168" s="48"/>
      <c r="C168" s="49"/>
      <c r="D168" s="50"/>
      <c r="E168" s="50"/>
      <c r="F168" s="47"/>
      <c r="G168" s="47"/>
      <c r="H168" s="51"/>
      <c r="I168" s="47"/>
      <c r="J168" s="47"/>
      <c r="L168" s="47"/>
      <c r="M168" s="47"/>
      <c r="N168" s="47"/>
      <c r="O168" s="47"/>
      <c r="P168" s="47"/>
    </row>
    <row r="169" spans="1:16" ht="12.75">
      <c r="A169" t="s">
        <v>146</v>
      </c>
      <c r="B169" s="46"/>
      <c r="C169" s="46"/>
      <c r="D169" s="47"/>
      <c r="E169" s="47"/>
      <c r="F169" s="47"/>
      <c r="G169" s="47"/>
      <c r="H169" s="47"/>
      <c r="I169" s="47"/>
      <c r="J169" s="47"/>
      <c r="L169" s="47"/>
      <c r="M169" s="47"/>
      <c r="N169" s="47"/>
      <c r="O169" s="47"/>
      <c r="P169" s="47"/>
    </row>
    <row r="170" spans="1:16" ht="12.75">
      <c r="A170" s="46" t="s">
        <v>92</v>
      </c>
      <c r="B170" s="46"/>
      <c r="C170" s="46"/>
      <c r="D170" s="47"/>
      <c r="E170" s="47"/>
      <c r="F170" s="47"/>
      <c r="G170" s="47"/>
      <c r="H170" s="47"/>
      <c r="I170" s="47"/>
      <c r="J170" s="47"/>
      <c r="L170" s="47"/>
      <c r="M170" s="47"/>
      <c r="N170" s="47"/>
      <c r="O170" s="47"/>
      <c r="P170" s="47"/>
    </row>
    <row r="171" spans="1:16" ht="12.75">
      <c r="A171" t="s">
        <v>136</v>
      </c>
      <c r="B171" s="46"/>
      <c r="C171" s="46"/>
      <c r="D171" s="47"/>
      <c r="E171" s="47"/>
      <c r="F171" s="47"/>
      <c r="G171" s="47"/>
      <c r="H171" s="47"/>
      <c r="I171" s="47"/>
      <c r="J171" s="47"/>
      <c r="L171" s="47"/>
      <c r="M171" s="47"/>
      <c r="N171" s="47"/>
      <c r="O171" s="47"/>
      <c r="P171" s="47"/>
    </row>
    <row r="172" spans="1:16" ht="12.75">
      <c r="A172" s="46" t="s">
        <v>30</v>
      </c>
      <c r="B172" s="46"/>
      <c r="C172" s="46"/>
      <c r="D172" s="47"/>
      <c r="E172" s="47"/>
      <c r="F172" s="47"/>
      <c r="G172" s="47"/>
      <c r="H172" s="47"/>
      <c r="I172" s="47"/>
      <c r="J172" s="47"/>
      <c r="L172" s="47"/>
      <c r="M172" s="47"/>
      <c r="N172" s="47"/>
      <c r="O172" s="47"/>
      <c r="P172" s="47"/>
    </row>
    <row r="173" spans="1:21" ht="12.75">
      <c r="A173" s="46" t="s">
        <v>36</v>
      </c>
      <c r="B173" t="s">
        <v>147</v>
      </c>
      <c r="C173" s="46"/>
      <c r="D173" s="52" t="s">
        <v>37</v>
      </c>
      <c r="E173" s="47"/>
      <c r="F173" s="53" t="s">
        <v>37</v>
      </c>
      <c r="G173" s="54" t="s">
        <v>38</v>
      </c>
      <c r="H173" s="55"/>
      <c r="I173" s="47"/>
      <c r="J173" s="53" t="s">
        <v>37</v>
      </c>
      <c r="K173" s="116" t="s">
        <v>38</v>
      </c>
      <c r="L173" s="53"/>
      <c r="M173" s="54"/>
      <c r="N173" s="55"/>
      <c r="O173" s="47"/>
      <c r="P173" s="52"/>
      <c r="R173" s="106" t="s">
        <v>72</v>
      </c>
      <c r="S173" s="29"/>
      <c r="U173" s="29"/>
    </row>
    <row r="174" spans="1:21" ht="12.75">
      <c r="A174" s="46" t="s">
        <v>39</v>
      </c>
      <c r="B174" s="46"/>
      <c r="C174" s="46"/>
      <c r="D174" s="52" t="s">
        <v>40</v>
      </c>
      <c r="E174" s="47"/>
      <c r="F174" s="53" t="s">
        <v>41</v>
      </c>
      <c r="G174" s="54" t="s">
        <v>41</v>
      </c>
      <c r="H174" s="55"/>
      <c r="I174" s="47"/>
      <c r="J174" s="53" t="s">
        <v>41</v>
      </c>
      <c r="K174" s="116" t="s">
        <v>41</v>
      </c>
      <c r="L174" s="53"/>
      <c r="M174" s="54"/>
      <c r="N174" s="55"/>
      <c r="O174" s="47"/>
      <c r="P174" s="52"/>
      <c r="R174" s="107" t="s">
        <v>40</v>
      </c>
      <c r="S174" s="29"/>
      <c r="U174" s="29"/>
    </row>
    <row r="175" spans="1:21" ht="12.75">
      <c r="A175" s="46" t="s">
        <v>80</v>
      </c>
      <c r="B175" s="46"/>
      <c r="C175" s="46"/>
      <c r="D175" s="52"/>
      <c r="E175" s="47"/>
      <c r="F175" s="53" t="s">
        <v>78</v>
      </c>
      <c r="G175" s="54" t="s">
        <v>78</v>
      </c>
      <c r="H175" s="55"/>
      <c r="I175" s="47"/>
      <c r="J175" s="53" t="s">
        <v>79</v>
      </c>
      <c r="K175" s="116" t="s">
        <v>79</v>
      </c>
      <c r="L175" s="53"/>
      <c r="M175" s="54"/>
      <c r="N175" s="55"/>
      <c r="O175" s="47"/>
      <c r="P175" s="52"/>
      <c r="S175" s="29"/>
      <c r="U175" s="29"/>
    </row>
    <row r="176" spans="1:21" s="70" customFormat="1" ht="12.75">
      <c r="A176" s="56" t="s">
        <v>137</v>
      </c>
      <c r="B176" s="79" t="s">
        <v>207</v>
      </c>
      <c r="C176" s="56" t="s">
        <v>83</v>
      </c>
      <c r="D176" s="57">
        <v>-260000</v>
      </c>
      <c r="E176" s="58"/>
      <c r="F176" s="59">
        <v>0</v>
      </c>
      <c r="G176" s="60">
        <v>0</v>
      </c>
      <c r="H176" s="36">
        <f>G176-F176</f>
        <v>0</v>
      </c>
      <c r="I176" s="58"/>
      <c r="J176" s="59">
        <v>-126275</v>
      </c>
      <c r="K176" s="117">
        <v>-11121.13</v>
      </c>
      <c r="L176" s="59">
        <f>-J176</f>
        <v>126275</v>
      </c>
      <c r="M176" s="60">
        <f>-K176</f>
        <v>11121.13</v>
      </c>
      <c r="N176" s="61">
        <f>L176-M176</f>
        <v>115153.87</v>
      </c>
      <c r="O176" s="58"/>
      <c r="P176" s="57">
        <f>H176+N176</f>
        <v>115153.87</v>
      </c>
      <c r="Q176" s="38"/>
      <c r="R176" s="108">
        <v>0</v>
      </c>
      <c r="S176" s="30">
        <f>D176+R176</f>
        <v>-260000</v>
      </c>
      <c r="T176" s="24"/>
      <c r="U176" s="30">
        <f>S176-D176</f>
        <v>0</v>
      </c>
    </row>
    <row r="177" spans="1:16" ht="12.75">
      <c r="A177" t="s">
        <v>135</v>
      </c>
      <c r="B177" s="46"/>
      <c r="C177" s="46"/>
      <c r="D177" s="47"/>
      <c r="E177" s="47"/>
      <c r="F177" s="47"/>
      <c r="G177" s="47"/>
      <c r="H177" s="47"/>
      <c r="I177" s="47"/>
      <c r="J177" s="47"/>
      <c r="L177" s="47"/>
      <c r="M177" s="47"/>
      <c r="N177" s="47"/>
      <c r="O177" s="47"/>
      <c r="P177" s="47"/>
    </row>
    <row r="178" spans="1:16" ht="12.75">
      <c r="A178" s="46" t="s">
        <v>129</v>
      </c>
      <c r="B178" s="46"/>
      <c r="C178" s="46"/>
      <c r="D178" s="47"/>
      <c r="E178" s="47"/>
      <c r="F178" s="47"/>
      <c r="G178" s="47"/>
      <c r="H178" s="47"/>
      <c r="I178" s="47"/>
      <c r="J178" s="47"/>
      <c r="L178" s="47"/>
      <c r="M178" s="47"/>
      <c r="N178" s="47"/>
      <c r="O178" s="47"/>
      <c r="P178" s="47"/>
    </row>
    <row r="179" spans="1:16" ht="12.75">
      <c r="A179" s="46" t="s">
        <v>89</v>
      </c>
      <c r="B179" s="46"/>
      <c r="C179" s="46"/>
      <c r="D179" s="47"/>
      <c r="E179" s="47"/>
      <c r="F179" s="47"/>
      <c r="G179" s="47"/>
      <c r="H179" s="47"/>
      <c r="I179" s="47"/>
      <c r="J179" s="47"/>
      <c r="L179" s="47"/>
      <c r="M179" s="47"/>
      <c r="N179" s="47"/>
      <c r="O179" s="47"/>
      <c r="P179" s="47"/>
    </row>
    <row r="180" spans="1:16" ht="12.75">
      <c r="A180" s="46" t="s">
        <v>103</v>
      </c>
      <c r="B180" s="46"/>
      <c r="C180" s="46"/>
      <c r="D180" s="47"/>
      <c r="E180" s="47"/>
      <c r="F180" s="47"/>
      <c r="G180" s="47"/>
      <c r="H180" s="47"/>
      <c r="I180" s="47"/>
      <c r="J180" s="47"/>
      <c r="L180" s="47"/>
      <c r="M180" s="47"/>
      <c r="N180" s="47"/>
      <c r="O180" s="47"/>
      <c r="P180" s="47"/>
    </row>
    <row r="181" spans="1:16" ht="12.75">
      <c r="A181" s="46" t="s">
        <v>104</v>
      </c>
      <c r="B181" s="46"/>
      <c r="C181" s="46"/>
      <c r="D181" s="47"/>
      <c r="E181" s="47"/>
      <c r="F181" s="47"/>
      <c r="G181" s="47"/>
      <c r="H181" s="47"/>
      <c r="I181" s="47"/>
      <c r="J181" s="47"/>
      <c r="L181" s="47"/>
      <c r="M181" s="47"/>
      <c r="N181" s="47"/>
      <c r="O181" s="47"/>
      <c r="P181" s="47"/>
    </row>
    <row r="182" spans="1:16" ht="12.75">
      <c r="A182" t="s">
        <v>145</v>
      </c>
      <c r="B182" s="46"/>
      <c r="C182" s="46"/>
      <c r="D182" s="47"/>
      <c r="E182" s="47"/>
      <c r="F182" s="47"/>
      <c r="G182" s="47"/>
      <c r="H182" s="47"/>
      <c r="I182" s="47"/>
      <c r="J182" s="47"/>
      <c r="L182" s="47"/>
      <c r="M182" s="47"/>
      <c r="N182" s="47"/>
      <c r="O182" s="47"/>
      <c r="P182" s="47"/>
    </row>
    <row r="183" spans="1:16" ht="12.75">
      <c r="A183" s="46" t="s">
        <v>101</v>
      </c>
      <c r="B183" s="46"/>
      <c r="C183" s="46"/>
      <c r="D183" s="47"/>
      <c r="E183" s="47"/>
      <c r="F183" s="47"/>
      <c r="G183" s="47"/>
      <c r="H183" s="47"/>
      <c r="I183" s="47"/>
      <c r="J183" s="47"/>
      <c r="L183" s="47"/>
      <c r="M183" s="47"/>
      <c r="N183" s="47"/>
      <c r="O183" s="47"/>
      <c r="P183" s="47"/>
    </row>
    <row r="184" spans="1:16" ht="12.75">
      <c r="A184" s="46" t="s">
        <v>90</v>
      </c>
      <c r="B184" s="46"/>
      <c r="C184" s="46"/>
      <c r="D184" s="47"/>
      <c r="E184" s="47"/>
      <c r="F184" s="47"/>
      <c r="G184" s="47"/>
      <c r="H184" s="47"/>
      <c r="I184" s="47"/>
      <c r="J184" s="47"/>
      <c r="L184" s="47"/>
      <c r="M184" s="47"/>
      <c r="N184" s="47"/>
      <c r="O184" s="47"/>
      <c r="P184" s="47"/>
    </row>
    <row r="185" spans="1:16" ht="12.75">
      <c r="A185" s="46" t="s">
        <v>97</v>
      </c>
      <c r="B185" s="46"/>
      <c r="C185" s="46"/>
      <c r="D185" s="45" t="s">
        <v>82</v>
      </c>
      <c r="E185" s="45"/>
      <c r="F185" s="45"/>
      <c r="G185" s="47"/>
      <c r="H185" s="47"/>
      <c r="I185" s="47"/>
      <c r="J185" s="47"/>
      <c r="L185" s="47"/>
      <c r="M185" s="47"/>
      <c r="N185" s="47"/>
      <c r="O185" s="47"/>
      <c r="P185" s="47"/>
    </row>
    <row r="186" spans="1:16" ht="12.75">
      <c r="A186" s="46" t="s">
        <v>98</v>
      </c>
      <c r="B186" s="46"/>
      <c r="C186" s="46"/>
      <c r="D186" s="47"/>
      <c r="E186" s="47"/>
      <c r="F186" s="47"/>
      <c r="G186" s="47"/>
      <c r="H186" s="47"/>
      <c r="I186" s="47"/>
      <c r="J186" s="47"/>
      <c r="L186" s="47"/>
      <c r="M186" s="47"/>
      <c r="N186" s="47"/>
      <c r="O186" s="47"/>
      <c r="P186" s="47"/>
    </row>
    <row r="187" spans="1:16" ht="12.75">
      <c r="A187" s="46" t="s">
        <v>93</v>
      </c>
      <c r="B187" s="46"/>
      <c r="C187" s="46"/>
      <c r="D187" s="47"/>
      <c r="E187" s="47"/>
      <c r="F187" s="47"/>
      <c r="G187" s="47"/>
      <c r="H187" s="47"/>
      <c r="I187" s="47"/>
      <c r="J187" s="47"/>
      <c r="L187" s="47"/>
      <c r="M187" s="47"/>
      <c r="N187" s="47"/>
      <c r="O187" s="47"/>
      <c r="P187" s="47"/>
    </row>
    <row r="188" spans="1:16" ht="12.75">
      <c r="A188" s="46" t="s">
        <v>143</v>
      </c>
      <c r="B188" s="48"/>
      <c r="C188" s="49"/>
      <c r="D188" s="50"/>
      <c r="E188" s="50"/>
      <c r="F188" s="47"/>
      <c r="G188" s="47"/>
      <c r="H188" s="51"/>
      <c r="I188" s="47"/>
      <c r="J188" s="47"/>
      <c r="L188" s="47"/>
      <c r="M188" s="47"/>
      <c r="N188" s="47"/>
      <c r="O188" s="47"/>
      <c r="P188" s="47"/>
    </row>
    <row r="189" spans="1:16" ht="12.75">
      <c r="A189" s="46" t="s">
        <v>73</v>
      </c>
      <c r="B189" s="48"/>
      <c r="C189" s="49"/>
      <c r="D189" s="50"/>
      <c r="E189" s="50"/>
      <c r="F189" s="47"/>
      <c r="G189" s="47"/>
      <c r="H189" s="51"/>
      <c r="I189" s="47"/>
      <c r="J189" s="47"/>
      <c r="L189" s="47"/>
      <c r="M189" s="47"/>
      <c r="N189" s="47"/>
      <c r="O189" s="47"/>
      <c r="P189" s="47"/>
    </row>
    <row r="190" spans="1:16" ht="12.75">
      <c r="A190" s="46" t="s">
        <v>94</v>
      </c>
      <c r="B190" s="48"/>
      <c r="C190" s="49"/>
      <c r="D190" s="50"/>
      <c r="E190" s="50"/>
      <c r="F190" s="47"/>
      <c r="G190" s="47"/>
      <c r="H190" s="51"/>
      <c r="I190" s="47"/>
      <c r="J190" s="47"/>
      <c r="L190" s="47"/>
      <c r="M190" s="47"/>
      <c r="N190" s="47"/>
      <c r="O190" s="47"/>
      <c r="P190" s="47"/>
    </row>
    <row r="191" spans="1:16" ht="12.75">
      <c r="A191" s="46" t="s">
        <v>95</v>
      </c>
      <c r="B191" s="48"/>
      <c r="C191" s="49"/>
      <c r="D191" s="50"/>
      <c r="E191" s="50"/>
      <c r="F191" s="47"/>
      <c r="G191" s="47"/>
      <c r="H191" s="51"/>
      <c r="I191" s="47"/>
      <c r="J191" s="47"/>
      <c r="L191" s="47"/>
      <c r="M191" s="47"/>
      <c r="N191" s="47"/>
      <c r="O191" s="47"/>
      <c r="P191" s="47"/>
    </row>
    <row r="192" spans="1:16" ht="12.75">
      <c r="A192" t="s">
        <v>146</v>
      </c>
      <c r="B192" s="46"/>
      <c r="C192" s="46"/>
      <c r="D192" s="47"/>
      <c r="E192" s="47"/>
      <c r="F192" s="47"/>
      <c r="G192" s="47"/>
      <c r="H192" s="47"/>
      <c r="I192" s="47"/>
      <c r="J192" s="47"/>
      <c r="L192" s="47"/>
      <c r="M192" s="47"/>
      <c r="N192" s="47"/>
      <c r="O192" s="47"/>
      <c r="P192" s="47"/>
    </row>
    <row r="193" spans="1:16" ht="12.75">
      <c r="A193" s="46" t="s">
        <v>92</v>
      </c>
      <c r="B193" s="46"/>
      <c r="C193" s="46"/>
      <c r="D193" s="47"/>
      <c r="E193" s="47"/>
      <c r="F193" s="47"/>
      <c r="G193" s="47"/>
      <c r="H193" s="47"/>
      <c r="I193" s="47"/>
      <c r="J193" s="47"/>
      <c r="L193" s="47"/>
      <c r="M193" s="47"/>
      <c r="N193" s="47"/>
      <c r="O193" s="47"/>
      <c r="P193" s="47"/>
    </row>
    <row r="194" spans="1:16" ht="12.75">
      <c r="A194" t="s">
        <v>136</v>
      </c>
      <c r="B194" s="46"/>
      <c r="C194" s="46"/>
      <c r="D194" s="47"/>
      <c r="E194" s="47"/>
      <c r="F194" s="47"/>
      <c r="G194" s="47"/>
      <c r="H194" s="47"/>
      <c r="I194" s="47"/>
      <c r="J194" s="47"/>
      <c r="L194" s="47"/>
      <c r="M194" s="47"/>
      <c r="N194" s="47"/>
      <c r="O194" s="47"/>
      <c r="P194" s="47"/>
    </row>
    <row r="195" spans="1:16" ht="12.75">
      <c r="A195" s="46" t="s">
        <v>30</v>
      </c>
      <c r="B195" s="46"/>
      <c r="C195" s="46"/>
      <c r="D195" s="47"/>
      <c r="E195" s="47"/>
      <c r="F195" s="47"/>
      <c r="G195" s="47"/>
      <c r="H195" s="47"/>
      <c r="I195" s="47"/>
      <c r="J195" s="47"/>
      <c r="L195" s="47"/>
      <c r="M195" s="47"/>
      <c r="N195" s="47"/>
      <c r="O195" s="47"/>
      <c r="P195" s="47"/>
    </row>
    <row r="196" spans="1:21" ht="12.75">
      <c r="A196" s="46" t="s">
        <v>36</v>
      </c>
      <c r="B196" t="s">
        <v>147</v>
      </c>
      <c r="C196" s="46"/>
      <c r="D196" s="52" t="s">
        <v>37</v>
      </c>
      <c r="E196" s="47"/>
      <c r="F196" s="53" t="s">
        <v>37</v>
      </c>
      <c r="G196" s="54" t="s">
        <v>38</v>
      </c>
      <c r="H196" s="55"/>
      <c r="I196" s="47"/>
      <c r="J196" s="53" t="s">
        <v>37</v>
      </c>
      <c r="K196" s="116" t="s">
        <v>38</v>
      </c>
      <c r="L196" s="53"/>
      <c r="M196" s="54"/>
      <c r="N196" s="55"/>
      <c r="O196" s="47"/>
      <c r="P196" s="52"/>
      <c r="R196" s="106" t="s">
        <v>72</v>
      </c>
      <c r="S196" s="29"/>
      <c r="U196" s="29"/>
    </row>
    <row r="197" spans="1:21" ht="12.75">
      <c r="A197" s="46" t="s">
        <v>39</v>
      </c>
      <c r="B197" s="46"/>
      <c r="C197" s="46"/>
      <c r="D197" s="52" t="s">
        <v>40</v>
      </c>
      <c r="E197" s="47"/>
      <c r="F197" s="53" t="s">
        <v>41</v>
      </c>
      <c r="G197" s="54" t="s">
        <v>41</v>
      </c>
      <c r="H197" s="55"/>
      <c r="I197" s="47"/>
      <c r="J197" s="53" t="s">
        <v>41</v>
      </c>
      <c r="K197" s="116" t="s">
        <v>41</v>
      </c>
      <c r="L197" s="53"/>
      <c r="M197" s="54"/>
      <c r="N197" s="55"/>
      <c r="O197" s="47"/>
      <c r="P197" s="52"/>
      <c r="R197" s="107" t="s">
        <v>40</v>
      </c>
      <c r="S197" s="29"/>
      <c r="U197" s="29"/>
    </row>
    <row r="198" spans="1:21" ht="12.75">
      <c r="A198" s="46" t="s">
        <v>80</v>
      </c>
      <c r="B198" s="46"/>
      <c r="C198" s="46"/>
      <c r="D198" s="52"/>
      <c r="E198" s="47"/>
      <c r="F198" s="53" t="s">
        <v>78</v>
      </c>
      <c r="G198" s="54" t="s">
        <v>78</v>
      </c>
      <c r="H198" s="55"/>
      <c r="I198" s="47"/>
      <c r="J198" s="53" t="s">
        <v>79</v>
      </c>
      <c r="K198" s="116" t="s">
        <v>79</v>
      </c>
      <c r="L198" s="53"/>
      <c r="M198" s="54"/>
      <c r="N198" s="55"/>
      <c r="O198" s="47"/>
      <c r="P198" s="52"/>
      <c r="S198" s="29"/>
      <c r="U198" s="29"/>
    </row>
    <row r="199" spans="1:21" s="70" customFormat="1" ht="12.75">
      <c r="A199" s="56" t="s">
        <v>137</v>
      </c>
      <c r="B199" s="79" t="s">
        <v>206</v>
      </c>
      <c r="C199" s="56" t="s">
        <v>84</v>
      </c>
      <c r="D199" s="57">
        <v>689970</v>
      </c>
      <c r="E199" s="58"/>
      <c r="F199" s="59">
        <v>0</v>
      </c>
      <c r="G199" s="60">
        <v>-195199.09</v>
      </c>
      <c r="H199" s="36">
        <f>G199-F199</f>
        <v>-195199.09</v>
      </c>
      <c r="I199" s="58"/>
      <c r="J199" s="59">
        <v>0</v>
      </c>
      <c r="K199" s="117">
        <v>0</v>
      </c>
      <c r="L199" s="59">
        <f>-J199</f>
        <v>0</v>
      </c>
      <c r="M199" s="60">
        <f>-K199</f>
        <v>0</v>
      </c>
      <c r="N199" s="61">
        <f>L199-M199</f>
        <v>0</v>
      </c>
      <c r="O199" s="58"/>
      <c r="P199" s="57">
        <f>H199+N199</f>
        <v>-195199.09</v>
      </c>
      <c r="Q199" s="38"/>
      <c r="R199" s="108">
        <v>0</v>
      </c>
      <c r="S199" s="30">
        <f>D199+R199</f>
        <v>689970</v>
      </c>
      <c r="T199" s="24"/>
      <c r="U199" s="30">
        <f>S199-D199</f>
        <v>0</v>
      </c>
    </row>
    <row r="200" spans="1:16" ht="12.75">
      <c r="A200" t="s">
        <v>135</v>
      </c>
      <c r="B200" s="46"/>
      <c r="C200" s="46"/>
      <c r="D200" s="47"/>
      <c r="E200" s="47"/>
      <c r="F200" s="47"/>
      <c r="G200" s="47"/>
      <c r="H200" s="47"/>
      <c r="I200" s="47"/>
      <c r="J200" s="47"/>
      <c r="L200" s="47"/>
      <c r="M200" s="47"/>
      <c r="N200" s="47"/>
      <c r="O200" s="47"/>
      <c r="P200" s="47"/>
    </row>
    <row r="201" spans="1:16" ht="12.75">
      <c r="A201" s="46" t="s">
        <v>129</v>
      </c>
      <c r="B201" s="46"/>
      <c r="C201" s="46"/>
      <c r="D201" s="47"/>
      <c r="E201" s="47"/>
      <c r="F201" s="47"/>
      <c r="G201" s="47"/>
      <c r="H201" s="47"/>
      <c r="I201" s="47"/>
      <c r="J201" s="47"/>
      <c r="L201" s="47"/>
      <c r="M201" s="47"/>
      <c r="N201" s="47"/>
      <c r="O201" s="47"/>
      <c r="P201" s="47"/>
    </row>
    <row r="202" spans="1:16" ht="12.75">
      <c r="A202" s="46" t="s">
        <v>89</v>
      </c>
      <c r="B202" s="46"/>
      <c r="C202" s="46"/>
      <c r="D202" s="47"/>
      <c r="E202" s="47"/>
      <c r="F202" s="47"/>
      <c r="G202" s="47"/>
      <c r="H202" s="47"/>
      <c r="I202" s="47"/>
      <c r="J202" s="47"/>
      <c r="L202" s="47"/>
      <c r="M202" s="47"/>
      <c r="N202" s="47"/>
      <c r="O202" s="47"/>
      <c r="P202" s="47"/>
    </row>
    <row r="203" spans="1:16" ht="12.75">
      <c r="A203" s="46" t="s">
        <v>103</v>
      </c>
      <c r="B203" s="46"/>
      <c r="C203" s="46"/>
      <c r="D203" s="47"/>
      <c r="E203" s="47"/>
      <c r="F203" s="47"/>
      <c r="G203" s="47"/>
      <c r="H203" s="47"/>
      <c r="I203" s="47"/>
      <c r="J203" s="47"/>
      <c r="L203" s="47"/>
      <c r="M203" s="47"/>
      <c r="N203" s="47"/>
      <c r="O203" s="47"/>
      <c r="P203" s="47"/>
    </row>
    <row r="204" spans="1:16" ht="12.75">
      <c r="A204" s="46" t="s">
        <v>104</v>
      </c>
      <c r="B204" s="46"/>
      <c r="C204" s="46"/>
      <c r="D204" s="47"/>
      <c r="E204" s="47"/>
      <c r="F204" s="47"/>
      <c r="G204" s="47"/>
      <c r="H204" s="47"/>
      <c r="I204" s="47"/>
      <c r="J204" s="47"/>
      <c r="L204" s="47"/>
      <c r="M204" s="47"/>
      <c r="N204" s="47"/>
      <c r="O204" s="47"/>
      <c r="P204" s="47"/>
    </row>
    <row r="205" spans="1:16" ht="12.75">
      <c r="A205" t="s">
        <v>145</v>
      </c>
      <c r="B205" s="46"/>
      <c r="C205" s="46"/>
      <c r="D205" s="47"/>
      <c r="E205" s="47"/>
      <c r="F205" s="47"/>
      <c r="G205" s="47"/>
      <c r="H205" s="47"/>
      <c r="I205" s="47"/>
      <c r="J205" s="47"/>
      <c r="L205" s="47"/>
      <c r="M205" s="47"/>
      <c r="N205" s="47"/>
      <c r="O205" s="47"/>
      <c r="P205" s="47"/>
    </row>
    <row r="206" spans="1:16" ht="12.75">
      <c r="A206" s="46" t="s">
        <v>101</v>
      </c>
      <c r="B206" s="46"/>
      <c r="C206" s="46"/>
      <c r="D206" s="47"/>
      <c r="E206" s="47"/>
      <c r="F206" s="47"/>
      <c r="G206" s="47"/>
      <c r="H206" s="47"/>
      <c r="I206" s="47"/>
      <c r="J206" s="47"/>
      <c r="L206" s="47"/>
      <c r="M206" s="47"/>
      <c r="N206" s="47"/>
      <c r="O206" s="47"/>
      <c r="P206" s="47"/>
    </row>
    <row r="207" spans="1:16" ht="12.75">
      <c r="A207" s="46" t="s">
        <v>90</v>
      </c>
      <c r="B207" s="46"/>
      <c r="C207" s="46"/>
      <c r="D207" s="47"/>
      <c r="E207" s="47"/>
      <c r="F207" s="47"/>
      <c r="G207" s="47"/>
      <c r="H207" s="47"/>
      <c r="I207" s="47"/>
      <c r="J207" s="47"/>
      <c r="L207" s="47"/>
      <c r="M207" s="47"/>
      <c r="N207" s="47"/>
      <c r="O207" s="47"/>
      <c r="P207" s="47"/>
    </row>
    <row r="208" spans="1:16" ht="12.75">
      <c r="A208" s="46" t="s">
        <v>118</v>
      </c>
      <c r="B208" s="46"/>
      <c r="C208" s="46"/>
      <c r="G208" s="47"/>
      <c r="H208" s="47"/>
      <c r="I208" s="47"/>
      <c r="J208" s="47"/>
      <c r="L208" s="47"/>
      <c r="M208" s="47"/>
      <c r="N208" s="47"/>
      <c r="O208" s="47"/>
      <c r="P208" s="47"/>
    </row>
    <row r="209" spans="1:16" ht="12.75">
      <c r="A209" s="46" t="s">
        <v>97</v>
      </c>
      <c r="B209" s="46"/>
      <c r="C209" s="46"/>
      <c r="D209" s="45" t="s">
        <v>123</v>
      </c>
      <c r="E209" s="45"/>
      <c r="F209" s="45"/>
      <c r="G209" s="47"/>
      <c r="H209" s="47"/>
      <c r="I209" s="47"/>
      <c r="J209" s="47"/>
      <c r="L209" s="47"/>
      <c r="M209" s="47"/>
      <c r="N209" s="47"/>
      <c r="O209" s="47"/>
      <c r="P209" s="47"/>
    </row>
    <row r="210" spans="1:16" ht="12.75">
      <c r="A210" s="46" t="s">
        <v>98</v>
      </c>
      <c r="B210" s="46"/>
      <c r="C210" s="46"/>
      <c r="D210" s="47"/>
      <c r="E210" s="47"/>
      <c r="F210" s="47"/>
      <c r="G210" s="47"/>
      <c r="H210" s="47"/>
      <c r="I210" s="47"/>
      <c r="J210" s="47"/>
      <c r="L210" s="47"/>
      <c r="M210" s="47"/>
      <c r="N210" s="47"/>
      <c r="O210" s="47"/>
      <c r="P210" s="47"/>
    </row>
    <row r="211" spans="1:16" ht="12.75">
      <c r="A211" s="46" t="s">
        <v>93</v>
      </c>
      <c r="B211" s="46"/>
      <c r="C211" s="46"/>
      <c r="D211" s="47"/>
      <c r="E211" s="47"/>
      <c r="F211" s="47"/>
      <c r="G211" s="47"/>
      <c r="H211" s="47"/>
      <c r="I211" s="47"/>
      <c r="J211" s="47"/>
      <c r="L211" s="47"/>
      <c r="M211" s="47"/>
      <c r="N211" s="47"/>
      <c r="O211" s="47"/>
      <c r="P211" s="47"/>
    </row>
    <row r="212" spans="1:16" ht="12.75">
      <c r="A212" s="46" t="s">
        <v>125</v>
      </c>
      <c r="B212" s="48"/>
      <c r="C212" s="49"/>
      <c r="D212" s="50"/>
      <c r="E212" s="50"/>
      <c r="F212" s="47"/>
      <c r="G212" s="47"/>
      <c r="H212" s="51"/>
      <c r="I212" s="47"/>
      <c r="J212" s="47"/>
      <c r="L212" s="47"/>
      <c r="M212" s="47"/>
      <c r="N212" s="47"/>
      <c r="O212" s="47"/>
      <c r="P212" s="47"/>
    </row>
    <row r="213" spans="1:16" ht="12.75">
      <c r="A213" s="46" t="s">
        <v>73</v>
      </c>
      <c r="B213" s="48"/>
      <c r="C213" s="49"/>
      <c r="D213" s="50"/>
      <c r="E213" s="50"/>
      <c r="F213" s="47"/>
      <c r="G213" s="47"/>
      <c r="H213" s="51"/>
      <c r="I213" s="47"/>
      <c r="J213" s="47"/>
      <c r="L213" s="47"/>
      <c r="M213" s="47"/>
      <c r="N213" s="47"/>
      <c r="O213" s="47"/>
      <c r="P213" s="47"/>
    </row>
    <row r="214" spans="1:16" ht="12.75">
      <c r="A214" s="46" t="s">
        <v>94</v>
      </c>
      <c r="B214" s="48"/>
      <c r="C214" s="49"/>
      <c r="D214" s="50"/>
      <c r="E214" s="50"/>
      <c r="F214" s="47"/>
      <c r="G214" s="47"/>
      <c r="H214" s="51"/>
      <c r="I214" s="47"/>
      <c r="J214" s="47"/>
      <c r="L214" s="47"/>
      <c r="M214" s="47"/>
      <c r="N214" s="47"/>
      <c r="O214" s="47"/>
      <c r="P214" s="47"/>
    </row>
    <row r="215" spans="1:16" ht="12.75">
      <c r="A215" s="46" t="s">
        <v>122</v>
      </c>
      <c r="B215" s="48"/>
      <c r="C215" s="49"/>
      <c r="D215" s="50"/>
      <c r="E215" s="50"/>
      <c r="F215" s="47"/>
      <c r="G215" s="47"/>
      <c r="H215" s="51"/>
      <c r="I215" s="47"/>
      <c r="J215" s="47"/>
      <c r="L215" s="47"/>
      <c r="M215" s="47"/>
      <c r="N215" s="47"/>
      <c r="O215" s="47"/>
      <c r="P215" s="47"/>
    </row>
    <row r="216" spans="1:16" ht="12.75">
      <c r="A216" t="s">
        <v>146</v>
      </c>
      <c r="B216" s="46"/>
      <c r="C216" s="46"/>
      <c r="D216" s="47"/>
      <c r="E216" s="47"/>
      <c r="F216" s="47"/>
      <c r="G216" s="47"/>
      <c r="H216" s="47"/>
      <c r="I216" s="47"/>
      <c r="J216" s="47"/>
      <c r="L216" s="47"/>
      <c r="M216" s="47"/>
      <c r="N216" s="47"/>
      <c r="O216" s="47"/>
      <c r="P216" s="47"/>
    </row>
    <row r="217" spans="1:16" ht="12.75">
      <c r="A217" s="46" t="s">
        <v>92</v>
      </c>
      <c r="B217" s="46"/>
      <c r="C217" s="46"/>
      <c r="D217" s="47"/>
      <c r="E217" s="47"/>
      <c r="F217" s="47"/>
      <c r="G217" s="47"/>
      <c r="H217" s="47"/>
      <c r="I217" s="47"/>
      <c r="J217" s="47"/>
      <c r="L217" s="47"/>
      <c r="M217" s="47"/>
      <c r="N217" s="47"/>
      <c r="O217" s="47"/>
      <c r="P217" s="47"/>
    </row>
    <row r="218" spans="1:16" ht="12.75">
      <c r="A218" t="s">
        <v>136</v>
      </c>
      <c r="B218" s="46"/>
      <c r="C218" s="46"/>
      <c r="D218" s="47"/>
      <c r="E218" s="47"/>
      <c r="F218" s="47"/>
      <c r="G218" s="47"/>
      <c r="H218" s="47"/>
      <c r="I218" s="47"/>
      <c r="J218" s="47"/>
      <c r="L218" s="47"/>
      <c r="M218" s="47"/>
      <c r="N218" s="47"/>
      <c r="O218" s="47"/>
      <c r="P218" s="47"/>
    </row>
    <row r="219" spans="1:16" ht="12.75">
      <c r="A219" s="46" t="s">
        <v>30</v>
      </c>
      <c r="B219" s="46"/>
      <c r="C219" s="46"/>
      <c r="D219" s="47"/>
      <c r="E219" s="47"/>
      <c r="F219" s="47"/>
      <c r="G219" s="47"/>
      <c r="H219" s="47"/>
      <c r="I219" s="47"/>
      <c r="J219" s="47"/>
      <c r="L219" s="47"/>
      <c r="M219" s="47"/>
      <c r="N219" s="47"/>
      <c r="O219" s="47"/>
      <c r="P219" s="47"/>
    </row>
    <row r="220" spans="1:21" ht="12.75">
      <c r="A220" s="46" t="s">
        <v>36</v>
      </c>
      <c r="B220" t="s">
        <v>147</v>
      </c>
      <c r="C220" s="46"/>
      <c r="D220" s="52" t="s">
        <v>37</v>
      </c>
      <c r="E220" s="47"/>
      <c r="F220" s="53" t="s">
        <v>37</v>
      </c>
      <c r="G220" s="54" t="s">
        <v>38</v>
      </c>
      <c r="H220" s="55"/>
      <c r="I220" s="47"/>
      <c r="J220" s="53" t="s">
        <v>37</v>
      </c>
      <c r="K220" s="116" t="s">
        <v>38</v>
      </c>
      <c r="L220" s="53"/>
      <c r="M220" s="54"/>
      <c r="N220" s="55"/>
      <c r="O220" s="47"/>
      <c r="P220" s="52"/>
      <c r="R220" s="106" t="s">
        <v>72</v>
      </c>
      <c r="S220" s="29"/>
      <c r="U220" s="29"/>
    </row>
    <row r="221" spans="1:21" ht="12.75">
      <c r="A221" s="46" t="s">
        <v>39</v>
      </c>
      <c r="B221" s="46"/>
      <c r="C221" s="46"/>
      <c r="D221" s="52" t="s">
        <v>40</v>
      </c>
      <c r="E221" s="47"/>
      <c r="F221" s="53" t="s">
        <v>41</v>
      </c>
      <c r="G221" s="54" t="s">
        <v>41</v>
      </c>
      <c r="H221" s="55"/>
      <c r="I221" s="47"/>
      <c r="J221" s="53" t="s">
        <v>41</v>
      </c>
      <c r="K221" s="116" t="s">
        <v>41</v>
      </c>
      <c r="L221" s="53"/>
      <c r="M221" s="54"/>
      <c r="N221" s="55"/>
      <c r="O221" s="47"/>
      <c r="P221" s="52"/>
      <c r="R221" s="107" t="s">
        <v>40</v>
      </c>
      <c r="S221" s="29"/>
      <c r="U221" s="29"/>
    </row>
    <row r="222" spans="1:21" ht="12.75">
      <c r="A222" s="46" t="s">
        <v>80</v>
      </c>
      <c r="B222" s="46"/>
      <c r="C222" s="46"/>
      <c r="D222" s="52"/>
      <c r="E222" s="47"/>
      <c r="F222" s="53" t="s">
        <v>78</v>
      </c>
      <c r="G222" s="54" t="s">
        <v>78</v>
      </c>
      <c r="H222" s="55"/>
      <c r="I222" s="47"/>
      <c r="J222" s="53" t="s">
        <v>79</v>
      </c>
      <c r="K222" s="116" t="s">
        <v>79</v>
      </c>
      <c r="L222" s="53"/>
      <c r="M222" s="54"/>
      <c r="N222" s="55"/>
      <c r="O222" s="47"/>
      <c r="P222" s="52"/>
      <c r="S222" s="29"/>
      <c r="U222" s="29"/>
    </row>
    <row r="223" spans="1:21" s="70" customFormat="1" ht="12.75">
      <c r="A223" s="56" t="s">
        <v>137</v>
      </c>
      <c r="B223" s="79" t="s">
        <v>208</v>
      </c>
      <c r="C223" s="56" t="s">
        <v>123</v>
      </c>
      <c r="D223" s="57">
        <v>-619718</v>
      </c>
      <c r="E223" s="58"/>
      <c r="F223" s="59">
        <v>0</v>
      </c>
      <c r="G223" s="60">
        <v>0</v>
      </c>
      <c r="H223" s="36">
        <f>G223-F223</f>
        <v>0</v>
      </c>
      <c r="I223" s="58"/>
      <c r="J223" s="59">
        <v>-619718</v>
      </c>
      <c r="K223" s="117">
        <v>-309859</v>
      </c>
      <c r="L223" s="59">
        <f>-J223</f>
        <v>619718</v>
      </c>
      <c r="M223" s="60">
        <f>-K223</f>
        <v>309859</v>
      </c>
      <c r="N223" s="61">
        <f>L223-M223</f>
        <v>309859</v>
      </c>
      <c r="O223" s="58"/>
      <c r="P223" s="57">
        <f>H223+N223</f>
        <v>309859</v>
      </c>
      <c r="Q223" s="38"/>
      <c r="R223" s="108">
        <v>0</v>
      </c>
      <c r="S223" s="30">
        <f>D223+R223</f>
        <v>-619718</v>
      </c>
      <c r="T223" s="24"/>
      <c r="U223" s="30">
        <f>S223-D223</f>
        <v>0</v>
      </c>
    </row>
    <row r="224" spans="1:16" ht="12.75">
      <c r="A224" t="s">
        <v>135</v>
      </c>
      <c r="B224" s="46"/>
      <c r="C224" s="46"/>
      <c r="D224" s="47"/>
      <c r="E224" s="47"/>
      <c r="F224" s="47"/>
      <c r="G224" s="47"/>
      <c r="H224" s="47"/>
      <c r="I224" s="47"/>
      <c r="J224" s="47"/>
      <c r="L224" s="47"/>
      <c r="M224" s="47"/>
      <c r="N224" s="47"/>
      <c r="O224" s="47"/>
      <c r="P224" s="47"/>
    </row>
    <row r="225" spans="1:16" ht="12.75">
      <c r="A225" s="46" t="s">
        <v>129</v>
      </c>
      <c r="B225" s="46"/>
      <c r="C225" s="46"/>
      <c r="D225" s="47"/>
      <c r="E225" s="47"/>
      <c r="F225" s="47"/>
      <c r="G225" s="47"/>
      <c r="H225" s="47"/>
      <c r="I225" s="47"/>
      <c r="J225" s="47"/>
      <c r="L225" s="47"/>
      <c r="M225" s="47"/>
      <c r="N225" s="47"/>
      <c r="O225" s="47"/>
      <c r="P225" s="47"/>
    </row>
    <row r="226" spans="1:16" ht="12.75">
      <c r="A226" s="46" t="s">
        <v>89</v>
      </c>
      <c r="B226" s="46"/>
      <c r="C226" s="46"/>
      <c r="D226" s="47"/>
      <c r="E226" s="47"/>
      <c r="F226" s="47"/>
      <c r="G226" s="47"/>
      <c r="H226" s="47"/>
      <c r="I226" s="47"/>
      <c r="J226" s="47"/>
      <c r="L226" s="47"/>
      <c r="M226" s="47"/>
      <c r="N226" s="47"/>
      <c r="O226" s="47"/>
      <c r="P226" s="47"/>
    </row>
    <row r="227" spans="1:16" ht="12.75">
      <c r="A227" s="46" t="s">
        <v>103</v>
      </c>
      <c r="B227" s="46"/>
      <c r="C227" s="46"/>
      <c r="D227" s="47"/>
      <c r="E227" s="47"/>
      <c r="F227" s="47"/>
      <c r="G227" s="47"/>
      <c r="H227" s="47"/>
      <c r="I227" s="47"/>
      <c r="J227" s="47"/>
      <c r="L227" s="47"/>
      <c r="M227" s="47"/>
      <c r="N227" s="47"/>
      <c r="O227" s="47"/>
      <c r="P227" s="47"/>
    </row>
    <row r="228" spans="1:16" ht="12.75">
      <c r="A228" s="46" t="s">
        <v>104</v>
      </c>
      <c r="B228" s="46"/>
      <c r="C228" s="46"/>
      <c r="D228" s="47"/>
      <c r="E228" s="47"/>
      <c r="F228" s="47"/>
      <c r="G228" s="47"/>
      <c r="H228" s="47"/>
      <c r="I228" s="47"/>
      <c r="J228" s="47"/>
      <c r="L228" s="47"/>
      <c r="M228" s="47"/>
      <c r="N228" s="47"/>
      <c r="O228" s="47"/>
      <c r="P228" s="47"/>
    </row>
    <row r="229" spans="1:16" ht="12.75">
      <c r="A229" t="s">
        <v>145</v>
      </c>
      <c r="B229" s="46"/>
      <c r="C229" s="46"/>
      <c r="D229" s="47"/>
      <c r="E229" s="47"/>
      <c r="F229" s="47"/>
      <c r="G229" s="47"/>
      <c r="H229" s="47"/>
      <c r="I229" s="47"/>
      <c r="J229" s="47"/>
      <c r="L229" s="47"/>
      <c r="M229" s="47"/>
      <c r="N229" s="47"/>
      <c r="O229" s="47"/>
      <c r="P229" s="47"/>
    </row>
    <row r="230" spans="1:16" ht="12.75">
      <c r="A230" s="46" t="s">
        <v>101</v>
      </c>
      <c r="B230" s="46"/>
      <c r="C230" s="46"/>
      <c r="D230" s="47"/>
      <c r="E230" s="47"/>
      <c r="F230" s="47"/>
      <c r="G230" s="47"/>
      <c r="H230" s="47"/>
      <c r="I230" s="47"/>
      <c r="J230" s="47"/>
      <c r="L230" s="47"/>
      <c r="M230" s="47"/>
      <c r="N230" s="47"/>
      <c r="O230" s="47"/>
      <c r="P230" s="47"/>
    </row>
    <row r="231" spans="1:16" ht="12.75">
      <c r="A231" s="46" t="s">
        <v>90</v>
      </c>
      <c r="B231" s="46"/>
      <c r="C231" s="46"/>
      <c r="D231" s="47"/>
      <c r="E231" s="47"/>
      <c r="F231" s="47"/>
      <c r="G231" s="47"/>
      <c r="H231" s="47"/>
      <c r="I231" s="47"/>
      <c r="J231" s="47"/>
      <c r="L231" s="47"/>
      <c r="M231" s="47"/>
      <c r="N231" s="47"/>
      <c r="O231" s="47"/>
      <c r="P231" s="47"/>
    </row>
    <row r="232" spans="1:16" ht="12.75">
      <c r="A232" s="46" t="s">
        <v>97</v>
      </c>
      <c r="B232" s="46"/>
      <c r="C232" s="46"/>
      <c r="D232" s="45" t="s">
        <v>124</v>
      </c>
      <c r="E232" s="45"/>
      <c r="F232" s="45"/>
      <c r="G232" s="47"/>
      <c r="H232" s="47"/>
      <c r="I232" s="47"/>
      <c r="J232" s="47"/>
      <c r="L232" s="47"/>
      <c r="M232" s="47"/>
      <c r="N232" s="47"/>
      <c r="O232" s="47"/>
      <c r="P232" s="47"/>
    </row>
    <row r="233" spans="1:16" ht="12.75">
      <c r="A233" s="46" t="s">
        <v>98</v>
      </c>
      <c r="B233" s="46"/>
      <c r="C233" s="46"/>
      <c r="D233" s="47"/>
      <c r="E233" s="47"/>
      <c r="F233" s="47"/>
      <c r="G233" s="47"/>
      <c r="H233" s="47"/>
      <c r="I233" s="47"/>
      <c r="J233" s="47"/>
      <c r="L233" s="47"/>
      <c r="M233" s="47"/>
      <c r="N233" s="47"/>
      <c r="O233" s="47"/>
      <c r="P233" s="47"/>
    </row>
    <row r="234" spans="1:16" ht="12.75">
      <c r="A234" s="46" t="s">
        <v>93</v>
      </c>
      <c r="B234" s="46"/>
      <c r="C234" s="46"/>
      <c r="D234" s="47"/>
      <c r="E234" s="47"/>
      <c r="F234" s="47"/>
      <c r="G234" s="47"/>
      <c r="H234" s="47"/>
      <c r="I234" s="47"/>
      <c r="J234" s="47"/>
      <c r="L234" s="47"/>
      <c r="M234" s="47"/>
      <c r="N234" s="47"/>
      <c r="O234" s="47"/>
      <c r="P234" s="47"/>
    </row>
    <row r="235" spans="1:16" ht="12.75">
      <c r="A235" s="46" t="s">
        <v>126</v>
      </c>
      <c r="B235" s="48"/>
      <c r="C235" s="49"/>
      <c r="D235" s="50"/>
      <c r="E235" s="50"/>
      <c r="F235" s="47"/>
      <c r="G235" s="47"/>
      <c r="H235" s="51"/>
      <c r="I235" s="47"/>
      <c r="J235" s="47"/>
      <c r="L235" s="47"/>
      <c r="M235" s="47"/>
      <c r="N235" s="47"/>
      <c r="O235" s="47"/>
      <c r="P235" s="47"/>
    </row>
    <row r="236" spans="1:16" ht="12.75">
      <c r="A236" s="46" t="s">
        <v>73</v>
      </c>
      <c r="B236" s="48"/>
      <c r="C236" s="49"/>
      <c r="D236" s="50"/>
      <c r="E236" s="50"/>
      <c r="F236" s="47"/>
      <c r="G236" s="47"/>
      <c r="H236" s="51"/>
      <c r="I236" s="47"/>
      <c r="J236" s="47"/>
      <c r="L236" s="47"/>
      <c r="M236" s="47"/>
      <c r="N236" s="47"/>
      <c r="O236" s="47"/>
      <c r="P236" s="47"/>
    </row>
    <row r="237" spans="1:16" ht="12.75">
      <c r="A237" s="46" t="s">
        <v>94</v>
      </c>
      <c r="B237" s="48"/>
      <c r="C237" s="49"/>
      <c r="D237" s="50"/>
      <c r="E237" s="50"/>
      <c r="F237" s="47"/>
      <c r="G237" s="47"/>
      <c r="H237" s="51"/>
      <c r="I237" s="47"/>
      <c r="J237" s="47"/>
      <c r="L237" s="47"/>
      <c r="M237" s="47"/>
      <c r="N237" s="47"/>
      <c r="O237" s="47"/>
      <c r="P237" s="47"/>
    </row>
    <row r="238" spans="1:16" ht="12.75">
      <c r="A238" s="46" t="s">
        <v>122</v>
      </c>
      <c r="B238" s="48"/>
      <c r="C238" s="49"/>
      <c r="D238" s="50"/>
      <c r="E238" s="50"/>
      <c r="F238" s="47"/>
      <c r="G238" s="47"/>
      <c r="H238" s="51"/>
      <c r="I238" s="47"/>
      <c r="J238" s="47"/>
      <c r="L238" s="47"/>
      <c r="M238" s="47"/>
      <c r="N238" s="47"/>
      <c r="O238" s="47"/>
      <c r="P238" s="47"/>
    </row>
    <row r="239" spans="1:16" ht="12.75">
      <c r="A239" t="s">
        <v>146</v>
      </c>
      <c r="B239" s="46"/>
      <c r="C239" s="46"/>
      <c r="D239" s="47"/>
      <c r="E239" s="47"/>
      <c r="F239" s="47"/>
      <c r="G239" s="47"/>
      <c r="H239" s="47"/>
      <c r="I239" s="47"/>
      <c r="J239" s="47"/>
      <c r="L239" s="47"/>
      <c r="M239" s="47"/>
      <c r="N239" s="47"/>
      <c r="O239" s="47"/>
      <c r="P239" s="47"/>
    </row>
    <row r="240" spans="1:16" ht="12.75">
      <c r="A240" s="46" t="s">
        <v>92</v>
      </c>
      <c r="B240" s="46"/>
      <c r="C240" s="46"/>
      <c r="D240" s="47"/>
      <c r="E240" s="47"/>
      <c r="F240" s="47"/>
      <c r="G240" s="47"/>
      <c r="H240" s="47"/>
      <c r="I240" s="47"/>
      <c r="J240" s="47"/>
      <c r="L240" s="47"/>
      <c r="M240" s="47"/>
      <c r="N240" s="47"/>
      <c r="O240" s="47"/>
      <c r="P240" s="47"/>
    </row>
    <row r="241" spans="1:16" ht="12.75">
      <c r="A241" t="s">
        <v>136</v>
      </c>
      <c r="B241" s="46"/>
      <c r="C241" s="46"/>
      <c r="D241" s="47"/>
      <c r="E241" s="47"/>
      <c r="F241" s="47"/>
      <c r="G241" s="47"/>
      <c r="H241" s="47"/>
      <c r="I241" s="47"/>
      <c r="J241" s="47"/>
      <c r="L241" s="47"/>
      <c r="M241" s="47"/>
      <c r="N241" s="47"/>
      <c r="O241" s="47"/>
      <c r="P241" s="47"/>
    </row>
    <row r="242" spans="1:16" ht="12.75">
      <c r="A242" s="46" t="s">
        <v>30</v>
      </c>
      <c r="B242" s="46"/>
      <c r="C242" s="46"/>
      <c r="D242" s="47"/>
      <c r="E242" s="47"/>
      <c r="F242" s="47"/>
      <c r="G242" s="47"/>
      <c r="H242" s="47"/>
      <c r="I242" s="47"/>
      <c r="J242" s="47"/>
      <c r="L242" s="47"/>
      <c r="M242" s="47"/>
      <c r="N242" s="47"/>
      <c r="O242" s="47"/>
      <c r="P242" s="47"/>
    </row>
    <row r="243" spans="1:21" ht="12.75">
      <c r="A243" s="46" t="s">
        <v>36</v>
      </c>
      <c r="B243" t="s">
        <v>147</v>
      </c>
      <c r="C243" s="46"/>
      <c r="D243" s="52" t="s">
        <v>37</v>
      </c>
      <c r="E243" s="47"/>
      <c r="F243" s="53" t="s">
        <v>37</v>
      </c>
      <c r="G243" s="54" t="s">
        <v>38</v>
      </c>
      <c r="H243" s="55"/>
      <c r="I243" s="47"/>
      <c r="J243" s="53" t="s">
        <v>37</v>
      </c>
      <c r="K243" s="116" t="s">
        <v>38</v>
      </c>
      <c r="L243" s="53"/>
      <c r="M243" s="54"/>
      <c r="N243" s="55"/>
      <c r="O243" s="47"/>
      <c r="P243" s="52"/>
      <c r="R243" s="106" t="s">
        <v>72</v>
      </c>
      <c r="S243" s="29"/>
      <c r="U243" s="29"/>
    </row>
    <row r="244" spans="1:21" ht="12.75">
      <c r="A244" s="46" t="s">
        <v>39</v>
      </c>
      <c r="B244" s="46"/>
      <c r="C244" s="46"/>
      <c r="D244" s="52" t="s">
        <v>40</v>
      </c>
      <c r="E244" s="47"/>
      <c r="F244" s="53" t="s">
        <v>41</v>
      </c>
      <c r="G244" s="54" t="s">
        <v>41</v>
      </c>
      <c r="H244" s="55"/>
      <c r="I244" s="47"/>
      <c r="J244" s="53" t="s">
        <v>41</v>
      </c>
      <c r="K244" s="116" t="s">
        <v>41</v>
      </c>
      <c r="L244" s="53"/>
      <c r="M244" s="54"/>
      <c r="N244" s="55"/>
      <c r="O244" s="47"/>
      <c r="P244" s="52"/>
      <c r="R244" s="107" t="s">
        <v>40</v>
      </c>
      <c r="S244" s="29"/>
      <c r="U244" s="29"/>
    </row>
    <row r="245" spans="1:21" ht="12.75">
      <c r="A245" s="46" t="s">
        <v>80</v>
      </c>
      <c r="B245" s="46"/>
      <c r="C245" s="46"/>
      <c r="D245" s="52"/>
      <c r="E245" s="47"/>
      <c r="F245" s="53" t="s">
        <v>78</v>
      </c>
      <c r="G245" s="54" t="s">
        <v>78</v>
      </c>
      <c r="H245" s="55"/>
      <c r="I245" s="47"/>
      <c r="J245" s="53" t="s">
        <v>79</v>
      </c>
      <c r="K245" s="116" t="s">
        <v>79</v>
      </c>
      <c r="L245" s="53"/>
      <c r="M245" s="54"/>
      <c r="N245" s="55"/>
      <c r="O245" s="47"/>
      <c r="P245" s="52"/>
      <c r="S245" s="29"/>
      <c r="U245" s="29"/>
    </row>
    <row r="246" spans="1:21" s="70" customFormat="1" ht="12.75">
      <c r="A246" s="56" t="s">
        <v>137</v>
      </c>
      <c r="B246" s="79" t="s">
        <v>208</v>
      </c>
      <c r="C246" s="47" t="s">
        <v>124</v>
      </c>
      <c r="D246" s="57">
        <v>-1296496</v>
      </c>
      <c r="E246" s="58"/>
      <c r="F246" s="59">
        <v>0</v>
      </c>
      <c r="G246" s="60">
        <v>0</v>
      </c>
      <c r="H246" s="36">
        <f>G246-F246</f>
        <v>0</v>
      </c>
      <c r="I246" s="58"/>
      <c r="J246" s="59">
        <v>-648248</v>
      </c>
      <c r="K246" s="117">
        <v>-700755</v>
      </c>
      <c r="L246" s="59">
        <f>-J246</f>
        <v>648248</v>
      </c>
      <c r="M246" s="60">
        <f>-K246</f>
        <v>700755</v>
      </c>
      <c r="N246" s="61">
        <f>L246-M246</f>
        <v>-52507</v>
      </c>
      <c r="O246" s="58"/>
      <c r="P246" s="57">
        <f>H246+N246</f>
        <v>-52507</v>
      </c>
      <c r="Q246" s="38"/>
      <c r="R246" s="108">
        <v>0</v>
      </c>
      <c r="S246" s="30">
        <f>D246+R246</f>
        <v>-1296496</v>
      </c>
      <c r="T246" s="24"/>
      <c r="U246" s="30">
        <f>S246-D246</f>
        <v>0</v>
      </c>
    </row>
    <row r="247" spans="1:21" ht="12.75">
      <c r="A247" s="68"/>
      <c r="B247" s="71" t="s">
        <v>150</v>
      </c>
      <c r="C247" s="83"/>
      <c r="D247" s="125">
        <f>SUM(D81:D246)</f>
        <v>-675663.9999999925</v>
      </c>
      <c r="E247" s="22" t="s">
        <v>31</v>
      </c>
      <c r="F247" s="80">
        <f>SUM(F81:F246)</f>
        <v>22200530.5</v>
      </c>
      <c r="G247" s="81">
        <f>SUM(G81:G246)</f>
        <v>29595541.709999997</v>
      </c>
      <c r="H247" s="82">
        <f>SUM(H81:H246)</f>
        <v>7395011.209999999</v>
      </c>
      <c r="I247" s="22" t="s">
        <v>31</v>
      </c>
      <c r="J247" s="81">
        <f>SUM(J81:J246)</f>
        <v>-30342241.000000004</v>
      </c>
      <c r="K247" s="121">
        <f>SUM(K81:K246)</f>
        <v>-38906039.41000002</v>
      </c>
      <c r="L247" s="80">
        <f>SUM(L81:L246)</f>
        <v>30342241.000000004</v>
      </c>
      <c r="M247" s="81">
        <f>SUM(M81:M246)</f>
        <v>38906039.41000002</v>
      </c>
      <c r="N247" s="82">
        <f>SUM(N81:N246)</f>
        <v>-8563798.410000013</v>
      </c>
      <c r="O247" s="20" t="s">
        <v>31</v>
      </c>
      <c r="P247" s="125">
        <f>SUM(P81:P246)</f>
        <v>-1168787.2000000144</v>
      </c>
      <c r="Q247" s="102"/>
      <c r="R247" s="107">
        <f>SUM(R81:R246)</f>
        <v>0</v>
      </c>
      <c r="S247" s="125">
        <f>SUM(S81:S246)</f>
        <v>-675663.9999999925</v>
      </c>
      <c r="T247" s="68" t="s">
        <v>31</v>
      </c>
      <c r="U247" s="125">
        <f>SUM(U81:U246)</f>
        <v>0</v>
      </c>
    </row>
    <row r="248" spans="1:21" s="70" customFormat="1" ht="12.75">
      <c r="A248" s="310"/>
      <c r="B248" s="24"/>
      <c r="C248" s="310"/>
      <c r="D248" s="311"/>
      <c r="E248" s="312"/>
      <c r="F248" s="313"/>
      <c r="G248" s="314"/>
      <c r="H248" s="315"/>
      <c r="I248" s="316"/>
      <c r="J248" s="313"/>
      <c r="K248" s="317"/>
      <c r="L248" s="313"/>
      <c r="M248" s="314"/>
      <c r="N248" s="315"/>
      <c r="O248" s="25"/>
      <c r="P248" s="311"/>
      <c r="Q248" s="38"/>
      <c r="R248" s="108"/>
      <c r="S248" s="311"/>
      <c r="T248" s="24"/>
      <c r="U248" s="311"/>
    </row>
    <row r="249" ht="12.75">
      <c r="A249" t="s">
        <v>135</v>
      </c>
    </row>
    <row r="250" ht="12.75">
      <c r="A250" t="s">
        <v>132</v>
      </c>
    </row>
    <row r="251" ht="12.75">
      <c r="A251" t="s">
        <v>89</v>
      </c>
    </row>
    <row r="252" spans="1:6" ht="12.75">
      <c r="A252" t="s">
        <v>103</v>
      </c>
      <c r="E252" s="66"/>
      <c r="F252" s="66"/>
    </row>
    <row r="253" spans="1:6" ht="12.75">
      <c r="A253" t="s">
        <v>104</v>
      </c>
      <c r="E253" s="66"/>
      <c r="F253" s="66"/>
    </row>
    <row r="254" spans="1:6" ht="12.75">
      <c r="A254" t="s">
        <v>145</v>
      </c>
      <c r="E254" s="66"/>
      <c r="F254" s="66"/>
    </row>
    <row r="255" spans="1:6" ht="12.75">
      <c r="A255" t="s">
        <v>101</v>
      </c>
      <c r="E255" s="67"/>
      <c r="F255" s="67"/>
    </row>
    <row r="256" spans="1:6" ht="12.75">
      <c r="A256" t="s">
        <v>90</v>
      </c>
      <c r="E256" s="67"/>
      <c r="F256" s="67"/>
    </row>
    <row r="257" ht="12.75">
      <c r="A257" t="s">
        <v>144</v>
      </c>
    </row>
    <row r="258" ht="12.75">
      <c r="A258" t="s">
        <v>141</v>
      </c>
    </row>
    <row r="259" spans="1:6" ht="12.75">
      <c r="A259" t="s">
        <v>97</v>
      </c>
      <c r="F259" s="77" t="s">
        <v>153</v>
      </c>
    </row>
    <row r="260" ht="12.75">
      <c r="A260" t="s">
        <v>98</v>
      </c>
    </row>
    <row r="261" spans="1:8" ht="12.75">
      <c r="A261" t="s">
        <v>93</v>
      </c>
      <c r="D261" s="13"/>
      <c r="E261" s="13"/>
      <c r="H261" s="14"/>
    </row>
    <row r="262" spans="1:8" ht="12.75">
      <c r="A262" t="s">
        <v>152</v>
      </c>
      <c r="D262" s="13"/>
      <c r="E262" s="13"/>
      <c r="H262" s="14"/>
    </row>
    <row r="263" spans="1:8" ht="12.75">
      <c r="A263" t="s">
        <v>73</v>
      </c>
      <c r="B263" s="48"/>
      <c r="C263" s="49"/>
      <c r="D263" s="13"/>
      <c r="E263" s="13"/>
      <c r="H263" s="14"/>
    </row>
    <row r="264" spans="1:8" ht="12.75">
      <c r="A264" t="s">
        <v>94</v>
      </c>
      <c r="H264" s="14"/>
    </row>
    <row r="265" ht="12.75">
      <c r="A265" t="s">
        <v>95</v>
      </c>
    </row>
    <row r="266" ht="12.75">
      <c r="A266" t="s">
        <v>146</v>
      </c>
    </row>
    <row r="267" ht="12.75">
      <c r="A267" t="s">
        <v>92</v>
      </c>
    </row>
    <row r="268" ht="12.75">
      <c r="A268" t="s">
        <v>136</v>
      </c>
    </row>
    <row r="269" ht="12.75">
      <c r="A269" t="s">
        <v>30</v>
      </c>
    </row>
    <row r="270" spans="1:21" ht="12.75">
      <c r="A270" t="s">
        <v>36</v>
      </c>
      <c r="B270" t="s">
        <v>147</v>
      </c>
      <c r="C270" t="s">
        <v>134</v>
      </c>
      <c r="D270" s="29" t="s">
        <v>37</v>
      </c>
      <c r="F270" s="33" t="s">
        <v>37</v>
      </c>
      <c r="G270" s="20" t="s">
        <v>38</v>
      </c>
      <c r="H270" s="34"/>
      <c r="J270" s="33" t="s">
        <v>37</v>
      </c>
      <c r="K270" s="116" t="s">
        <v>38</v>
      </c>
      <c r="L270" s="33"/>
      <c r="M270" s="20"/>
      <c r="N270" s="34"/>
      <c r="P270" s="29"/>
      <c r="R270" s="106" t="s">
        <v>72</v>
      </c>
      <c r="S270" s="29"/>
      <c r="U270" s="29"/>
    </row>
    <row r="271" spans="1:21" ht="12.75">
      <c r="A271" t="s">
        <v>39</v>
      </c>
      <c r="D271" s="29" t="s">
        <v>40</v>
      </c>
      <c r="F271" s="33" t="s">
        <v>41</v>
      </c>
      <c r="G271" s="20" t="s">
        <v>41</v>
      </c>
      <c r="H271" s="34"/>
      <c r="J271" s="33" t="s">
        <v>41</v>
      </c>
      <c r="K271" s="116" t="s">
        <v>41</v>
      </c>
      <c r="L271" s="33"/>
      <c r="M271" s="20"/>
      <c r="N271" s="34"/>
      <c r="P271" s="29"/>
      <c r="R271" s="107" t="s">
        <v>40</v>
      </c>
      <c r="S271" s="29"/>
      <c r="U271" s="29"/>
    </row>
    <row r="272" spans="1:21" ht="12.75">
      <c r="A272" t="s">
        <v>80</v>
      </c>
      <c r="D272" s="29"/>
      <c r="F272" s="33" t="s">
        <v>78</v>
      </c>
      <c r="G272" s="20" t="s">
        <v>78</v>
      </c>
      <c r="H272" s="34"/>
      <c r="J272" s="33" t="s">
        <v>79</v>
      </c>
      <c r="K272" s="116" t="s">
        <v>79</v>
      </c>
      <c r="L272" s="33"/>
      <c r="M272" s="20"/>
      <c r="N272" s="34"/>
      <c r="P272" s="29"/>
      <c r="S272" s="29"/>
      <c r="U272" s="29"/>
    </row>
    <row r="273" spans="1:21" s="93" customFormat="1" ht="12.75">
      <c r="A273" s="85" t="s">
        <v>137</v>
      </c>
      <c r="B273" s="85" t="s">
        <v>208</v>
      </c>
      <c r="C273" s="85" t="s">
        <v>209</v>
      </c>
      <c r="D273" s="318">
        <v>2819633</v>
      </c>
      <c r="E273" s="87"/>
      <c r="F273" s="319">
        <v>-331099</v>
      </c>
      <c r="G273" s="320">
        <v>-10656</v>
      </c>
      <c r="H273" s="321">
        <f>G273-F273</f>
        <v>320443</v>
      </c>
      <c r="I273" s="87"/>
      <c r="J273" s="88">
        <v>0</v>
      </c>
      <c r="K273" s="110">
        <v>0</v>
      </c>
      <c r="L273" s="319">
        <f>-J273</f>
        <v>0</v>
      </c>
      <c r="M273" s="320">
        <f>-K273</f>
        <v>0</v>
      </c>
      <c r="N273" s="321">
        <f>L273-M273</f>
        <v>0</v>
      </c>
      <c r="O273" s="87"/>
      <c r="P273" s="318">
        <f>H273+N273</f>
        <v>320443</v>
      </c>
      <c r="Q273" s="63"/>
      <c r="R273" s="111">
        <v>0</v>
      </c>
      <c r="S273" s="318">
        <f>D273+R273</f>
        <v>2819633</v>
      </c>
      <c r="T273" s="85"/>
      <c r="U273" s="318">
        <f>S273-D273</f>
        <v>0</v>
      </c>
    </row>
    <row r="274" spans="1:21" s="70" customFormat="1" ht="12.75">
      <c r="A274" s="310"/>
      <c r="B274" s="24"/>
      <c r="C274" s="310"/>
      <c r="D274" s="311"/>
      <c r="E274" s="312"/>
      <c r="F274" s="313"/>
      <c r="G274" s="314"/>
      <c r="H274" s="315"/>
      <c r="I274" s="316"/>
      <c r="J274" s="313"/>
      <c r="K274" s="317"/>
      <c r="L274" s="313"/>
      <c r="M274" s="314"/>
      <c r="N274" s="315"/>
      <c r="O274" s="25"/>
      <c r="P274" s="311"/>
      <c r="Q274" s="38"/>
      <c r="R274" s="108"/>
      <c r="S274" s="311"/>
      <c r="T274" s="24"/>
      <c r="U274" s="311"/>
    </row>
    <row r="275" spans="1:21" ht="12.75">
      <c r="A275" s="68"/>
      <c r="B275" s="71" t="s">
        <v>156</v>
      </c>
      <c r="C275" s="83"/>
      <c r="D275" s="124">
        <f>SUM(D56,D78,D247,D273)</f>
        <v>25735481.00000008</v>
      </c>
      <c r="E275" s="22"/>
      <c r="F275" s="126">
        <f>SUM(F56,F78,F247,F273)</f>
        <v>68413392.50800002</v>
      </c>
      <c r="G275" s="101">
        <f>SUM(G56,G78,G247,G273)</f>
        <v>69739050.37999998</v>
      </c>
      <c r="H275" s="127">
        <f>SUM(H56,H78,H247,H273)</f>
        <v>1325657.8719999604</v>
      </c>
      <c r="I275" s="22"/>
      <c r="J275" s="101">
        <f>SUM(J56,J78,J247,J273)</f>
        <v>-67070012.20900001</v>
      </c>
      <c r="K275" s="119">
        <f>SUM(K56,K78,K247,K273)</f>
        <v>-68835615.60000001</v>
      </c>
      <c r="L275" s="126">
        <f>SUM(L56,L78,L247,L273)</f>
        <v>67070012.20900001</v>
      </c>
      <c r="M275" s="101">
        <f>SUM(M56,M78,M247,M273)</f>
        <v>68835615.60000001</v>
      </c>
      <c r="N275" s="127">
        <f>SUM(N56,N78,N247,N273)</f>
        <v>-1765603.390999999</v>
      </c>
      <c r="O275" s="20"/>
      <c r="P275" s="124">
        <f>SUM(P56,P78,P247,P273)</f>
        <v>-439945.5190000385</v>
      </c>
      <c r="Q275" s="39"/>
      <c r="R275" s="110">
        <f>SUM(R56,R78,R247,R273)</f>
        <v>-483784</v>
      </c>
      <c r="S275" s="124">
        <f>SUM(S56,S78,S247,S273)</f>
        <v>25251697.00000008</v>
      </c>
      <c r="T275" s="68"/>
      <c r="U275" s="124">
        <f>SUM(U56,U78,U247,U273)</f>
        <v>-483784</v>
      </c>
    </row>
    <row r="276" spans="1:21" s="70" customFormat="1" ht="12.75">
      <c r="A276" s="310"/>
      <c r="B276" s="24"/>
      <c r="C276" s="310"/>
      <c r="D276" s="311"/>
      <c r="E276" s="312"/>
      <c r="F276" s="313"/>
      <c r="G276" s="314"/>
      <c r="H276" s="315"/>
      <c r="I276" s="316"/>
      <c r="J276" s="313"/>
      <c r="K276" s="317"/>
      <c r="L276" s="313"/>
      <c r="M276" s="314"/>
      <c r="N276" s="315"/>
      <c r="O276" s="25"/>
      <c r="P276" s="311"/>
      <c r="Q276" s="38"/>
      <c r="R276" s="108"/>
      <c r="S276" s="311"/>
      <c r="T276" s="24"/>
      <c r="U276" s="311"/>
    </row>
    <row r="277" ht="12.75">
      <c r="A277" t="s">
        <v>135</v>
      </c>
    </row>
    <row r="278" ht="12.75">
      <c r="A278" t="s">
        <v>132</v>
      </c>
    </row>
    <row r="279" ht="12.75">
      <c r="A279" t="s">
        <v>89</v>
      </c>
    </row>
    <row r="280" spans="1:6" ht="12.75">
      <c r="A280" t="s">
        <v>103</v>
      </c>
      <c r="E280" s="66"/>
      <c r="F280" s="66"/>
    </row>
    <row r="281" spans="1:6" ht="12.75">
      <c r="A281" t="s">
        <v>104</v>
      </c>
      <c r="E281" s="66"/>
      <c r="F281" s="66"/>
    </row>
    <row r="282" spans="1:6" ht="12.75">
      <c r="A282" t="s">
        <v>145</v>
      </c>
      <c r="E282" s="66"/>
      <c r="F282" s="66"/>
    </row>
    <row r="283" spans="1:6" ht="12.75">
      <c r="A283" t="s">
        <v>101</v>
      </c>
      <c r="E283" s="67"/>
      <c r="F283" s="67"/>
    </row>
    <row r="284" spans="1:6" ht="12.75">
      <c r="A284" t="s">
        <v>90</v>
      </c>
      <c r="E284" s="67"/>
      <c r="F284" s="67"/>
    </row>
    <row r="285" ht="12.75">
      <c r="A285" t="s">
        <v>144</v>
      </c>
    </row>
    <row r="286" ht="12.75">
      <c r="A286" t="s">
        <v>141</v>
      </c>
    </row>
    <row r="287" spans="1:6" ht="12.75">
      <c r="A287" t="s">
        <v>97</v>
      </c>
      <c r="F287" s="77" t="s">
        <v>165</v>
      </c>
    </row>
    <row r="288" ht="12.75">
      <c r="A288" t="s">
        <v>98</v>
      </c>
    </row>
    <row r="289" spans="1:8" ht="12.75">
      <c r="A289" t="s">
        <v>93</v>
      </c>
      <c r="D289" s="13"/>
      <c r="E289" s="13"/>
      <c r="H289" s="14"/>
    </row>
    <row r="290" spans="1:8" ht="12.75">
      <c r="A290" t="s">
        <v>154</v>
      </c>
      <c r="D290" s="13"/>
      <c r="E290" s="13"/>
      <c r="H290" s="14"/>
    </row>
    <row r="291" spans="1:8" ht="12.75">
      <c r="A291" t="s">
        <v>73</v>
      </c>
      <c r="B291" s="48"/>
      <c r="C291" s="49"/>
      <c r="D291" s="13"/>
      <c r="E291" s="13"/>
      <c r="H291" s="14"/>
    </row>
    <row r="292" spans="1:8" ht="12.75">
      <c r="A292" t="s">
        <v>94</v>
      </c>
      <c r="H292" s="14"/>
    </row>
    <row r="293" ht="12.75">
      <c r="A293" t="s">
        <v>95</v>
      </c>
    </row>
    <row r="294" ht="12.75">
      <c r="A294" t="s">
        <v>146</v>
      </c>
    </row>
    <row r="295" ht="12.75">
      <c r="A295" t="s">
        <v>92</v>
      </c>
    </row>
    <row r="296" ht="12.75">
      <c r="A296" t="s">
        <v>136</v>
      </c>
    </row>
    <row r="297" ht="12.75">
      <c r="A297" t="s">
        <v>30</v>
      </c>
    </row>
    <row r="298" spans="1:21" ht="12.75">
      <c r="A298" t="s">
        <v>36</v>
      </c>
      <c r="B298" t="s">
        <v>147</v>
      </c>
      <c r="C298" t="s">
        <v>134</v>
      </c>
      <c r="D298" s="29" t="s">
        <v>37</v>
      </c>
      <c r="F298" s="33" t="s">
        <v>37</v>
      </c>
      <c r="G298" s="20" t="s">
        <v>38</v>
      </c>
      <c r="H298" s="34"/>
      <c r="J298" s="33" t="s">
        <v>37</v>
      </c>
      <c r="K298" s="116" t="s">
        <v>38</v>
      </c>
      <c r="L298" s="33"/>
      <c r="M298" s="20"/>
      <c r="N298" s="34"/>
      <c r="P298" s="29"/>
      <c r="R298" s="106" t="s">
        <v>72</v>
      </c>
      <c r="S298" s="29"/>
      <c r="U298" s="29"/>
    </row>
    <row r="299" spans="1:21" ht="12.75">
      <c r="A299" t="s">
        <v>39</v>
      </c>
      <c r="D299" s="29" t="s">
        <v>40</v>
      </c>
      <c r="F299" s="33" t="s">
        <v>41</v>
      </c>
      <c r="G299" s="20" t="s">
        <v>41</v>
      </c>
      <c r="H299" s="34"/>
      <c r="J299" s="33" t="s">
        <v>41</v>
      </c>
      <c r="K299" s="116" t="s">
        <v>41</v>
      </c>
      <c r="L299" s="33"/>
      <c r="M299" s="20"/>
      <c r="N299" s="34"/>
      <c r="P299" s="29"/>
      <c r="R299" s="107" t="s">
        <v>40</v>
      </c>
      <c r="S299" s="29"/>
      <c r="U299" s="29"/>
    </row>
    <row r="300" spans="1:21" ht="12.75">
      <c r="A300" t="s">
        <v>80</v>
      </c>
      <c r="D300" s="29"/>
      <c r="F300" s="33" t="s">
        <v>78</v>
      </c>
      <c r="G300" s="20" t="s">
        <v>78</v>
      </c>
      <c r="H300" s="34"/>
      <c r="J300" s="33" t="s">
        <v>79</v>
      </c>
      <c r="K300" s="116" t="s">
        <v>79</v>
      </c>
      <c r="L300" s="33"/>
      <c r="M300" s="20"/>
      <c r="N300" s="34"/>
      <c r="P300" s="29"/>
      <c r="S300" s="29"/>
      <c r="U300" s="29"/>
    </row>
    <row r="301" spans="1:21" s="73" customFormat="1" ht="12.75">
      <c r="A301" s="56" t="s">
        <v>137</v>
      </c>
      <c r="B301" s="56" t="s">
        <v>210</v>
      </c>
      <c r="C301" s="56" t="s">
        <v>211</v>
      </c>
      <c r="D301" s="322">
        <v>-1622434</v>
      </c>
      <c r="E301" s="58"/>
      <c r="F301" s="323">
        <v>0</v>
      </c>
      <c r="G301" s="324">
        <v>0</v>
      </c>
      <c r="H301" s="325">
        <f>G301-F301</f>
        <v>0</v>
      </c>
      <c r="I301" s="58"/>
      <c r="J301" s="59">
        <v>0</v>
      </c>
      <c r="K301" s="117">
        <v>0</v>
      </c>
      <c r="L301" s="323">
        <f>-J301</f>
        <v>0</v>
      </c>
      <c r="M301" s="324">
        <f>-K301</f>
        <v>0</v>
      </c>
      <c r="N301" s="325">
        <f>L301-M301</f>
        <v>0</v>
      </c>
      <c r="O301" s="58"/>
      <c r="P301" s="322">
        <f>H301+N301</f>
        <v>0</v>
      </c>
      <c r="Q301" s="63"/>
      <c r="R301" s="108">
        <v>0</v>
      </c>
      <c r="S301" s="322">
        <f>D301+R301</f>
        <v>-1622434</v>
      </c>
      <c r="T301" s="56"/>
      <c r="U301" s="322">
        <f>S301-D301</f>
        <v>0</v>
      </c>
    </row>
    <row r="302" spans="1:21" s="70" customFormat="1" ht="12.75">
      <c r="A302" s="310"/>
      <c r="B302" s="24"/>
      <c r="C302" s="310"/>
      <c r="D302" s="311"/>
      <c r="E302" s="312"/>
      <c r="F302" s="313"/>
      <c r="G302" s="314"/>
      <c r="H302" s="315"/>
      <c r="I302" s="316"/>
      <c r="J302" s="313"/>
      <c r="K302" s="317"/>
      <c r="L302" s="313"/>
      <c r="M302" s="314"/>
      <c r="N302" s="315"/>
      <c r="O302" s="25"/>
      <c r="P302" s="311"/>
      <c r="Q302" s="38"/>
      <c r="R302" s="108"/>
      <c r="S302" s="311"/>
      <c r="T302" s="24"/>
      <c r="U302" s="311"/>
    </row>
    <row r="303" spans="1:21" ht="12.75">
      <c r="A303" s="68"/>
      <c r="B303" s="71" t="s">
        <v>157</v>
      </c>
      <c r="C303" s="83"/>
      <c r="D303" s="124">
        <f>SUM(D275,D301)</f>
        <v>24113047.00000008</v>
      </c>
      <c r="E303" s="22"/>
      <c r="F303" s="126">
        <f>SUM(F275,F301)</f>
        <v>68413392.50800002</v>
      </c>
      <c r="G303" s="101">
        <f>SUM(G275,G301)</f>
        <v>69739050.37999998</v>
      </c>
      <c r="H303" s="127">
        <f>SUM(H275,H301)</f>
        <v>1325657.8719999604</v>
      </c>
      <c r="I303" s="22"/>
      <c r="J303" s="101">
        <f>SUM(J275,J301)</f>
        <v>-67070012.20900001</v>
      </c>
      <c r="K303" s="119">
        <f>SUM(K275,K301)</f>
        <v>-68835615.60000001</v>
      </c>
      <c r="L303" s="126">
        <f>SUM(L275,L301)</f>
        <v>67070012.20900001</v>
      </c>
      <c r="M303" s="101">
        <f>SUM(M275,M301)</f>
        <v>68835615.60000001</v>
      </c>
      <c r="N303" s="127">
        <f>SUM(N275,N301)</f>
        <v>-1765603.390999999</v>
      </c>
      <c r="O303" s="20"/>
      <c r="P303" s="124">
        <f>SUM(P275,P301)</f>
        <v>-439945.5190000385</v>
      </c>
      <c r="Q303" s="39">
        <f>SUM(Q275,Q301)</f>
        <v>0</v>
      </c>
      <c r="R303" s="110">
        <f>SUM(R275,R301)</f>
        <v>-483784</v>
      </c>
      <c r="S303" s="124">
        <f>SUM(S275,S301)</f>
        <v>23629263.00000008</v>
      </c>
      <c r="T303" s="68"/>
      <c r="U303" s="124">
        <f>SUM(U275,U301)</f>
        <v>-483784</v>
      </c>
    </row>
    <row r="304" spans="1:21" s="70" customFormat="1" ht="12.75">
      <c r="A304" s="310"/>
      <c r="B304" s="24"/>
      <c r="C304" s="310"/>
      <c r="D304" s="311"/>
      <c r="E304" s="312"/>
      <c r="F304" s="313"/>
      <c r="G304" s="314"/>
      <c r="H304" s="315"/>
      <c r="I304" s="316"/>
      <c r="J304" s="313"/>
      <c r="K304" s="317"/>
      <c r="L304" s="313"/>
      <c r="M304" s="314"/>
      <c r="N304" s="315"/>
      <c r="O304" s="25"/>
      <c r="P304" s="311"/>
      <c r="Q304" s="38"/>
      <c r="R304" s="108"/>
      <c r="S304" s="311"/>
      <c r="T304" s="24"/>
      <c r="U304" s="311"/>
    </row>
    <row r="305" spans="1:21" s="70" customFormat="1" ht="12.75">
      <c r="A305" s="310"/>
      <c r="B305" s="84" t="s">
        <v>158</v>
      </c>
      <c r="C305" s="310"/>
      <c r="D305" s="311"/>
      <c r="E305" s="312"/>
      <c r="F305" s="313"/>
      <c r="G305" s="314"/>
      <c r="H305" s="315"/>
      <c r="I305" s="316"/>
      <c r="J305" s="313"/>
      <c r="K305" s="317"/>
      <c r="L305" s="313"/>
      <c r="M305" s="314"/>
      <c r="N305" s="315"/>
      <c r="O305" s="25"/>
      <c r="P305" s="311"/>
      <c r="Q305" s="38"/>
      <c r="R305" s="108"/>
      <c r="S305" s="311"/>
      <c r="T305" s="24"/>
      <c r="U305" s="311"/>
    </row>
    <row r="306" ht="12.75">
      <c r="A306" t="s">
        <v>135</v>
      </c>
    </row>
    <row r="307" ht="12.75">
      <c r="A307" t="s">
        <v>149</v>
      </c>
    </row>
    <row r="308" ht="12.75">
      <c r="A308" t="s">
        <v>132</v>
      </c>
    </row>
    <row r="309" ht="12.75">
      <c r="A309" t="s">
        <v>89</v>
      </c>
    </row>
    <row r="310" spans="1:6" ht="12.75">
      <c r="A310" t="s">
        <v>103</v>
      </c>
      <c r="E310" s="66" t="s">
        <v>63</v>
      </c>
      <c r="F310" s="66" t="s">
        <v>68</v>
      </c>
    </row>
    <row r="311" spans="1:6" ht="12.75">
      <c r="A311" t="s">
        <v>104</v>
      </c>
      <c r="E311" s="66" t="s">
        <v>64</v>
      </c>
      <c r="F311" s="66" t="s">
        <v>111</v>
      </c>
    </row>
    <row r="312" spans="1:6" ht="12.75">
      <c r="A312" t="s">
        <v>145</v>
      </c>
      <c r="E312" s="66" t="s">
        <v>65</v>
      </c>
      <c r="F312" s="66" t="s">
        <v>54</v>
      </c>
    </row>
    <row r="313" spans="1:6" ht="12.75">
      <c r="A313" t="s">
        <v>101</v>
      </c>
      <c r="E313" s="67" t="s">
        <v>66</v>
      </c>
      <c r="F313" s="67" t="s">
        <v>133</v>
      </c>
    </row>
    <row r="314" spans="1:6" ht="12.75">
      <c r="A314" t="s">
        <v>90</v>
      </c>
      <c r="E314" s="67" t="s">
        <v>67</v>
      </c>
      <c r="F314" s="67" t="s">
        <v>69</v>
      </c>
    </row>
    <row r="315" ht="12.75">
      <c r="A315" t="s">
        <v>144</v>
      </c>
    </row>
    <row r="316" ht="12.75">
      <c r="A316" t="s">
        <v>141</v>
      </c>
    </row>
    <row r="317" spans="1:6" ht="12.75">
      <c r="A317" t="s">
        <v>97</v>
      </c>
      <c r="F317" s="77" t="s">
        <v>166</v>
      </c>
    </row>
    <row r="318" ht="12.75">
      <c r="A318" t="s">
        <v>98</v>
      </c>
    </row>
    <row r="319" spans="1:8" ht="12.75">
      <c r="A319" t="s">
        <v>93</v>
      </c>
      <c r="D319" s="13"/>
      <c r="E319" s="13"/>
      <c r="H319" s="14"/>
    </row>
    <row r="320" spans="1:8" ht="12.75">
      <c r="A320" t="s">
        <v>155</v>
      </c>
      <c r="D320" s="13"/>
      <c r="E320" s="13"/>
      <c r="H320" s="14"/>
    </row>
    <row r="321" spans="1:8" ht="12.75">
      <c r="A321" t="s">
        <v>73</v>
      </c>
      <c r="B321" s="48"/>
      <c r="C321" s="49"/>
      <c r="D321" s="13"/>
      <c r="E321" s="13"/>
      <c r="H321" s="14"/>
    </row>
    <row r="322" spans="1:8" ht="12.75">
      <c r="A322" t="s">
        <v>94</v>
      </c>
      <c r="H322" s="14"/>
    </row>
    <row r="323" ht="12.75">
      <c r="A323" t="s">
        <v>95</v>
      </c>
    </row>
    <row r="324" ht="12.75">
      <c r="A324" t="s">
        <v>146</v>
      </c>
    </row>
    <row r="325" ht="12.75">
      <c r="A325" t="s">
        <v>92</v>
      </c>
    </row>
    <row r="326" ht="12.75">
      <c r="A326" t="s">
        <v>148</v>
      </c>
    </row>
    <row r="327" ht="12.75">
      <c r="A327" t="s">
        <v>30</v>
      </c>
    </row>
    <row r="328" spans="1:21" ht="12.75">
      <c r="A328" t="s">
        <v>36</v>
      </c>
      <c r="B328" t="s">
        <v>147</v>
      </c>
      <c r="C328" t="s">
        <v>134</v>
      </c>
      <c r="D328" s="29" t="s">
        <v>37</v>
      </c>
      <c r="F328" s="33" t="s">
        <v>37</v>
      </c>
      <c r="G328" s="20" t="s">
        <v>38</v>
      </c>
      <c r="H328" s="34"/>
      <c r="J328" s="33" t="s">
        <v>37</v>
      </c>
      <c r="K328" s="116" t="s">
        <v>38</v>
      </c>
      <c r="L328" s="33"/>
      <c r="M328" s="20"/>
      <c r="N328" s="34"/>
      <c r="P328" s="29"/>
      <c r="R328" s="106" t="s">
        <v>72</v>
      </c>
      <c r="S328" s="29"/>
      <c r="U328" s="29"/>
    </row>
    <row r="329" spans="1:21" ht="12.75">
      <c r="A329" t="s">
        <v>39</v>
      </c>
      <c r="D329" s="29" t="s">
        <v>40</v>
      </c>
      <c r="F329" s="33" t="s">
        <v>41</v>
      </c>
      <c r="G329" s="20" t="s">
        <v>41</v>
      </c>
      <c r="H329" s="34"/>
      <c r="J329" s="33" t="s">
        <v>41</v>
      </c>
      <c r="K329" s="116" t="s">
        <v>41</v>
      </c>
      <c r="L329" s="33"/>
      <c r="M329" s="20"/>
      <c r="N329" s="34"/>
      <c r="P329" s="29"/>
      <c r="R329" s="107" t="s">
        <v>40</v>
      </c>
      <c r="S329" s="29"/>
      <c r="U329" s="29"/>
    </row>
    <row r="330" spans="1:21" ht="12.75">
      <c r="A330" t="s">
        <v>80</v>
      </c>
      <c r="D330" s="29"/>
      <c r="F330" s="33" t="s">
        <v>78</v>
      </c>
      <c r="G330" s="20" t="s">
        <v>78</v>
      </c>
      <c r="H330" s="34"/>
      <c r="J330" s="33" t="s">
        <v>79</v>
      </c>
      <c r="K330" s="116" t="s">
        <v>79</v>
      </c>
      <c r="L330" s="33"/>
      <c r="M330" s="20"/>
      <c r="N330" s="34"/>
      <c r="P330" s="29"/>
      <c r="S330" s="29"/>
      <c r="U330" s="29"/>
    </row>
    <row r="331" spans="1:21" s="73" customFormat="1" ht="12.75">
      <c r="A331" s="56" t="s">
        <v>168</v>
      </c>
      <c r="B331" s="56" t="s">
        <v>212</v>
      </c>
      <c r="C331" s="56" t="s">
        <v>213</v>
      </c>
      <c r="D331" s="57">
        <v>-11718999.999999998</v>
      </c>
      <c r="E331" s="58"/>
      <c r="F331" s="59">
        <v>0</v>
      </c>
      <c r="G331" s="60">
        <v>0</v>
      </c>
      <c r="H331" s="61">
        <f>G331-F331</f>
        <v>0</v>
      </c>
      <c r="I331" s="58"/>
      <c r="J331" s="59">
        <v>-5859500</v>
      </c>
      <c r="K331" s="117">
        <v>-6539342</v>
      </c>
      <c r="L331" s="59">
        <f aca="true" t="shared" si="8" ref="L331:M333">-J331</f>
        <v>5859500</v>
      </c>
      <c r="M331" s="60">
        <f t="shared" si="8"/>
        <v>6539342</v>
      </c>
      <c r="N331" s="61">
        <f>L331-M331</f>
        <v>-679842</v>
      </c>
      <c r="O331" s="58"/>
      <c r="P331" s="57">
        <f>H331+N331</f>
        <v>-679842</v>
      </c>
      <c r="Q331" s="63"/>
      <c r="R331" s="108">
        <v>0</v>
      </c>
      <c r="S331" s="57">
        <f>D331+R331</f>
        <v>-11718999.999999998</v>
      </c>
      <c r="T331" s="56"/>
      <c r="U331" s="57">
        <f>S331-D331</f>
        <v>0</v>
      </c>
    </row>
    <row r="332" spans="1:21" s="73" customFormat="1" ht="12.75">
      <c r="A332" s="56" t="s">
        <v>168</v>
      </c>
      <c r="B332" s="56" t="s">
        <v>214</v>
      </c>
      <c r="C332" s="56" t="s">
        <v>215</v>
      </c>
      <c r="D332" s="57">
        <v>-12587330</v>
      </c>
      <c r="E332" s="58"/>
      <c r="F332" s="59">
        <v>0</v>
      </c>
      <c r="G332" s="60">
        <v>0</v>
      </c>
      <c r="H332" s="61">
        <f>G332-F332</f>
        <v>0</v>
      </c>
      <c r="I332" s="58"/>
      <c r="J332" s="59">
        <v>0</v>
      </c>
      <c r="K332" s="117">
        <v>0</v>
      </c>
      <c r="L332" s="59">
        <f t="shared" si="8"/>
        <v>0</v>
      </c>
      <c r="M332" s="60">
        <f t="shared" si="8"/>
        <v>0</v>
      </c>
      <c r="N332" s="61">
        <f>L332-M332</f>
        <v>0</v>
      </c>
      <c r="O332" s="58"/>
      <c r="P332" s="57">
        <f>H332+N332</f>
        <v>0</v>
      </c>
      <c r="Q332" s="63"/>
      <c r="R332" s="108">
        <v>0</v>
      </c>
      <c r="S332" s="57">
        <f>D332+R332</f>
        <v>-12587330</v>
      </c>
      <c r="T332" s="56"/>
      <c r="U332" s="57">
        <f>S332-D332</f>
        <v>0</v>
      </c>
    </row>
    <row r="333" spans="1:21" s="73" customFormat="1" ht="12.75">
      <c r="A333" s="56" t="s">
        <v>137</v>
      </c>
      <c r="B333" s="56" t="s">
        <v>216</v>
      </c>
      <c r="C333" s="56" t="s">
        <v>217</v>
      </c>
      <c r="D333" s="57">
        <v>193000</v>
      </c>
      <c r="E333" s="58"/>
      <c r="F333" s="59">
        <v>193000</v>
      </c>
      <c r="G333" s="60">
        <v>193000</v>
      </c>
      <c r="H333" s="61">
        <f>G333-F333</f>
        <v>0</v>
      </c>
      <c r="I333" s="58"/>
      <c r="J333" s="59">
        <v>0</v>
      </c>
      <c r="K333" s="117">
        <v>0</v>
      </c>
      <c r="L333" s="59">
        <f t="shared" si="8"/>
        <v>0</v>
      </c>
      <c r="M333" s="60">
        <f t="shared" si="8"/>
        <v>0</v>
      </c>
      <c r="N333" s="61">
        <f>L333-M333</f>
        <v>0</v>
      </c>
      <c r="O333" s="58"/>
      <c r="P333" s="57">
        <f>H333+N333</f>
        <v>0</v>
      </c>
      <c r="Q333" s="63"/>
      <c r="R333" s="108">
        <v>0</v>
      </c>
      <c r="S333" s="57">
        <f>D333+R333</f>
        <v>193000</v>
      </c>
      <c r="T333" s="56"/>
      <c r="U333" s="57">
        <f>S333-D333</f>
        <v>0</v>
      </c>
    </row>
    <row r="334" spans="1:21" ht="12.75">
      <c r="A334" s="68"/>
      <c r="B334" s="71" t="s">
        <v>159</v>
      </c>
      <c r="C334" s="83"/>
      <c r="D334" s="124">
        <f>SUM(D330:D333)</f>
        <v>-24113330</v>
      </c>
      <c r="E334" s="22"/>
      <c r="F334" s="126">
        <f>SUM(F330:F333)</f>
        <v>193000</v>
      </c>
      <c r="G334" s="101">
        <f>SUM(G330:G333)</f>
        <v>193000</v>
      </c>
      <c r="H334" s="127">
        <f>SUM(H330:H333)</f>
        <v>0</v>
      </c>
      <c r="I334" s="22"/>
      <c r="J334" s="101">
        <f>SUM(J333:J333)</f>
        <v>0</v>
      </c>
      <c r="K334" s="119">
        <f>SUM(K330:K333)</f>
        <v>-6539342</v>
      </c>
      <c r="L334" s="126">
        <f>SUM(L330:L333)</f>
        <v>5859500</v>
      </c>
      <c r="M334" s="101">
        <f>SUM(M330:M333)</f>
        <v>6539342</v>
      </c>
      <c r="N334" s="127">
        <f>SUM(N330:N333)</f>
        <v>-679842</v>
      </c>
      <c r="O334" s="20"/>
      <c r="P334" s="124">
        <f>SUM(P330:P333)</f>
        <v>-679842</v>
      </c>
      <c r="Q334" s="39">
        <f>SUM(Q330:Q333)</f>
        <v>0</v>
      </c>
      <c r="R334" s="110">
        <f>SUM(R330:R333)</f>
        <v>0</v>
      </c>
      <c r="S334" s="124">
        <f>SUM(S330:S333)</f>
        <v>-24113330</v>
      </c>
      <c r="T334" s="68"/>
      <c r="U334" s="124">
        <f>SUM(U330:U333)</f>
        <v>0</v>
      </c>
    </row>
    <row r="335" spans="1:21" s="70" customFormat="1" ht="12.75">
      <c r="A335" s="326"/>
      <c r="C335" s="326"/>
      <c r="D335" s="314"/>
      <c r="E335" s="327"/>
      <c r="F335" s="314"/>
      <c r="G335" s="314"/>
      <c r="H335" s="314"/>
      <c r="I335" s="314"/>
      <c r="J335" s="314"/>
      <c r="K335" s="317"/>
      <c r="L335" s="314"/>
      <c r="M335" s="314"/>
      <c r="N335" s="314"/>
      <c r="O335" s="26"/>
      <c r="P335" s="314"/>
      <c r="Q335" s="72"/>
      <c r="R335" s="108"/>
      <c r="S335" s="314"/>
      <c r="U335" s="314"/>
    </row>
    <row r="336" spans="2:21" s="96" customFormat="1" ht="26.25" customHeight="1" thickBot="1">
      <c r="B336" s="98" t="s">
        <v>61</v>
      </c>
      <c r="C336" s="97"/>
      <c r="D336" s="95">
        <f>SUM(D303,D334)</f>
        <v>-282.9999999217689</v>
      </c>
      <c r="E336" s="99"/>
      <c r="F336" s="95">
        <f>SUM(F303,F334)</f>
        <v>68606392.50800002</v>
      </c>
      <c r="G336" s="95">
        <f>SUM(G303,G334)</f>
        <v>69932050.37999998</v>
      </c>
      <c r="H336" s="95">
        <f>SUM(H303,H334)</f>
        <v>1325657.8719999604</v>
      </c>
      <c r="I336" s="99"/>
      <c r="J336" s="95">
        <f>SUM(J303,J334)</f>
        <v>-67070012.20900001</v>
      </c>
      <c r="K336" s="122">
        <f>SUM(K303,K334)</f>
        <v>-75374957.60000001</v>
      </c>
      <c r="L336" s="95">
        <f>SUM(L303,L334)</f>
        <v>72929512.209</v>
      </c>
      <c r="M336" s="95">
        <f>SUM(M303,M334)</f>
        <v>75374957.60000001</v>
      </c>
      <c r="N336" s="95">
        <f>SUM(N303,N334)</f>
        <v>-2445445.390999999</v>
      </c>
      <c r="O336" s="100"/>
      <c r="P336" s="95">
        <f>H336+N336</f>
        <v>-1119787.5190000385</v>
      </c>
      <c r="Q336" s="128">
        <f>SUM(Q303,Q334)</f>
        <v>0</v>
      </c>
      <c r="R336" s="328">
        <f>SUM(R303,R334)</f>
        <v>-483784</v>
      </c>
      <c r="S336" s="95">
        <f>SUM(S303,S334)</f>
        <v>-484066.99999992177</v>
      </c>
      <c r="U336" s="95">
        <f>SUM(U303,U334)</f>
        <v>-483784</v>
      </c>
    </row>
    <row r="337" spans="1:21" ht="13.5" thickTop="1">
      <c r="A337" s="68"/>
      <c r="B337" s="68"/>
      <c r="C337" s="68"/>
      <c r="D337" s="20"/>
      <c r="E337" s="20"/>
      <c r="F337" s="20"/>
      <c r="G337" s="20"/>
      <c r="H337" s="20"/>
      <c r="I337" s="20"/>
      <c r="J337" s="20"/>
      <c r="K337" s="116"/>
      <c r="L337" s="20"/>
      <c r="M337" s="20"/>
      <c r="N337" s="20"/>
      <c r="O337" s="20"/>
      <c r="P337" s="20"/>
      <c r="Q337" s="72"/>
      <c r="S337" s="20"/>
      <c r="T337" s="68"/>
      <c r="U337" s="20"/>
    </row>
    <row r="338" spans="4:18" ht="12.75">
      <c r="D338"/>
      <c r="E338"/>
      <c r="F338"/>
      <c r="G338"/>
      <c r="H338"/>
      <c r="I338"/>
      <c r="J338"/>
      <c r="L338"/>
      <c r="M338"/>
      <c r="N338"/>
      <c r="O338"/>
      <c r="P338"/>
      <c r="R338" s="113"/>
    </row>
  </sheetData>
  <mergeCells count="3">
    <mergeCell ref="F27:H27"/>
    <mergeCell ref="L27:N27"/>
    <mergeCell ref="J27:K27"/>
  </mergeCells>
  <printOptions/>
  <pageMargins left="0.28" right="0.19" top="0.27" bottom="0.39" header="0.24" footer="0.16"/>
  <pageSetup fitToHeight="1" fitToWidth="1" horizontalDpi="600" verticalDpi="600" orientation="landscape" paperSize="8" scale="18"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A1:Y340"/>
  <sheetViews>
    <sheetView showGridLines="0" zoomScale="85" zoomScaleNormal="85" workbookViewId="0" topLeftCell="D8">
      <pane ySplit="20" topLeftCell="BM28" activePane="bottomLeft" state="frozen"/>
      <selection pane="topLeft" activeCell="D8" sqref="D8"/>
      <selection pane="bottomLeft" activeCell="Y44" sqref="Y44"/>
    </sheetView>
  </sheetViews>
  <sheetFormatPr defaultColWidth="9.140625" defaultRowHeight="12.75" outlineLevelRow="1"/>
  <cols>
    <col min="1" max="1" width="53.00390625" style="0" hidden="1" customWidth="1"/>
    <col min="2" max="2" width="6.8515625" style="0" hidden="1" customWidth="1"/>
    <col min="3" max="3" width="46.8515625" style="0" customWidth="1"/>
    <col min="4" max="4" width="12.7109375" style="12" customWidth="1"/>
    <col min="5" max="5" width="1.57421875" style="12" customWidth="1"/>
    <col min="6" max="6" width="10.7109375" style="12" customWidth="1"/>
    <col min="7" max="7" width="1.57421875" style="12" customWidth="1"/>
    <col min="8" max="10" width="10.7109375" style="12" customWidth="1"/>
    <col min="11" max="11" width="1.421875" style="12" customWidth="1"/>
    <col min="12" max="12" width="11.28125" style="12" hidden="1" customWidth="1"/>
    <col min="13" max="13" width="11.57421875" style="114" hidden="1" customWidth="1"/>
    <col min="14" max="16" width="10.7109375" style="12" customWidth="1"/>
    <col min="17" max="17" width="1.28515625" style="12" customWidth="1"/>
    <col min="18" max="18" width="13.28125" style="12" bestFit="1" customWidth="1"/>
    <col min="19" max="19" width="1.28515625" style="12" customWidth="1"/>
    <col min="20" max="20" width="11.421875" style="12" customWidth="1"/>
    <col min="21" max="21" width="0.9921875" style="38" customWidth="1"/>
    <col min="22" max="22" width="11.57421875" style="106" customWidth="1"/>
    <col min="23" max="23" width="12.7109375" style="0" bestFit="1" customWidth="1"/>
    <col min="24" max="24" width="1.1484375" style="0" customWidth="1"/>
    <col min="25" max="25" width="12.7109375" style="0" bestFit="1" customWidth="1"/>
    <col min="26" max="16384" width="9.140625" style="68" customWidth="1"/>
  </cols>
  <sheetData>
    <row r="1" ht="12.75">
      <c r="A1" t="s">
        <v>160</v>
      </c>
    </row>
    <row r="2" ht="12.75">
      <c r="A2" t="s">
        <v>127</v>
      </c>
    </row>
    <row r="3" spans="1:8" ht="12.75">
      <c r="A3" t="s">
        <v>89</v>
      </c>
      <c r="E3" s="65" t="s">
        <v>63</v>
      </c>
      <c r="F3" s="65" t="s">
        <v>68</v>
      </c>
      <c r="G3" s="65"/>
      <c r="H3" s="65" t="s">
        <v>68</v>
      </c>
    </row>
    <row r="4" spans="1:8" ht="12.75">
      <c r="A4" t="s">
        <v>103</v>
      </c>
      <c r="E4" s="65" t="s">
        <v>64</v>
      </c>
      <c r="F4" s="65" t="s">
        <v>111</v>
      </c>
      <c r="G4" s="65"/>
      <c r="H4" s="65" t="s">
        <v>111</v>
      </c>
    </row>
    <row r="5" spans="1:8" ht="12.75">
      <c r="A5" t="s">
        <v>104</v>
      </c>
      <c r="E5" s="65" t="s">
        <v>65</v>
      </c>
      <c r="F5" s="65" t="s">
        <v>106</v>
      </c>
      <c r="G5" s="65"/>
      <c r="H5" s="65" t="s">
        <v>106</v>
      </c>
    </row>
    <row r="6" spans="1:8" ht="12.75">
      <c r="A6" t="s">
        <v>100</v>
      </c>
      <c r="E6" s="65" t="s">
        <v>66</v>
      </c>
      <c r="F6" s="65" t="s">
        <v>112</v>
      </c>
      <c r="G6" s="65"/>
      <c r="H6" s="65" t="s">
        <v>112</v>
      </c>
    </row>
    <row r="7" spans="1:8" ht="12.75">
      <c r="A7" t="s">
        <v>101</v>
      </c>
      <c r="E7" s="65" t="s">
        <v>67</v>
      </c>
      <c r="F7" s="65" t="s">
        <v>69</v>
      </c>
      <c r="G7" s="65"/>
      <c r="H7" s="65" t="s">
        <v>69</v>
      </c>
    </row>
    <row r="8" ht="12.75" customHeight="1">
      <c r="A8" t="s">
        <v>90</v>
      </c>
    </row>
    <row r="9" spans="2:10" ht="12.75" hidden="1">
      <c r="B9" s="123"/>
      <c r="C9" s="4"/>
      <c r="D9" s="13"/>
      <c r="E9" s="13"/>
      <c r="F9" s="12" t="s">
        <v>24</v>
      </c>
      <c r="G9" s="13"/>
      <c r="H9" s="12" t="s">
        <v>24</v>
      </c>
      <c r="I9" s="12" t="s">
        <v>25</v>
      </c>
      <c r="J9" s="14" t="s">
        <v>45</v>
      </c>
    </row>
    <row r="10" spans="1:10" ht="12.75" hidden="1">
      <c r="A10" t="s">
        <v>96</v>
      </c>
      <c r="B10" s="48"/>
      <c r="C10" s="49"/>
      <c r="D10" s="13"/>
      <c r="E10" s="13"/>
      <c r="F10" s="12" t="s">
        <v>28</v>
      </c>
      <c r="G10" s="13"/>
      <c r="H10" s="12" t="s">
        <v>28</v>
      </c>
      <c r="I10" s="12" t="s">
        <v>29</v>
      </c>
      <c r="J10" s="14">
        <v>44</v>
      </c>
    </row>
    <row r="11" spans="1:10" ht="12.75" hidden="1">
      <c r="A11" t="s">
        <v>97</v>
      </c>
      <c r="F11" s="12" t="s">
        <v>28</v>
      </c>
      <c r="H11" s="12" t="s">
        <v>28</v>
      </c>
      <c r="I11" s="12" t="s">
        <v>29</v>
      </c>
      <c r="J11" s="14">
        <v>44</v>
      </c>
    </row>
    <row r="12" spans="1:10" ht="12.75" hidden="1">
      <c r="A12" t="s">
        <v>98</v>
      </c>
      <c r="F12" s="12" t="s">
        <v>22</v>
      </c>
      <c r="H12" s="12" t="s">
        <v>22</v>
      </c>
      <c r="I12" s="12" t="s">
        <v>23</v>
      </c>
      <c r="J12" s="14">
        <v>41</v>
      </c>
    </row>
    <row r="13" spans="1:10" ht="12.75" hidden="1">
      <c r="A13" t="s">
        <v>93</v>
      </c>
      <c r="F13" s="12" t="s">
        <v>42</v>
      </c>
      <c r="H13" s="12" t="s">
        <v>42</v>
      </c>
      <c r="I13" s="12" t="s">
        <v>43</v>
      </c>
      <c r="J13" s="14">
        <v>42</v>
      </c>
    </row>
    <row r="14" spans="1:10" ht="12.75" hidden="1">
      <c r="A14" t="s">
        <v>113</v>
      </c>
      <c r="C14" s="10"/>
      <c r="D14" s="76"/>
      <c r="F14" s="12" t="s">
        <v>26</v>
      </c>
      <c r="H14" s="12" t="s">
        <v>26</v>
      </c>
      <c r="I14" s="12" t="s">
        <v>27</v>
      </c>
      <c r="J14" s="14">
        <v>29</v>
      </c>
    </row>
    <row r="15" spans="1:10" ht="12.75" hidden="1">
      <c r="A15" t="s">
        <v>73</v>
      </c>
      <c r="F15" s="12" t="s">
        <v>55</v>
      </c>
      <c r="H15" s="12" t="s">
        <v>55</v>
      </c>
      <c r="I15" s="12" t="s">
        <v>56</v>
      </c>
      <c r="J15" s="14">
        <v>35</v>
      </c>
    </row>
    <row r="16" spans="1:10" ht="12.75" hidden="1">
      <c r="A16" t="s">
        <v>94</v>
      </c>
      <c r="J16" s="14"/>
    </row>
    <row r="17" ht="12.75" hidden="1">
      <c r="A17" t="s">
        <v>95</v>
      </c>
    </row>
    <row r="18" ht="12.75" hidden="1">
      <c r="A18" t="s">
        <v>91</v>
      </c>
    </row>
    <row r="19" ht="12.75" hidden="1">
      <c r="A19" t="s">
        <v>92</v>
      </c>
    </row>
    <row r="20" ht="12.75" hidden="1">
      <c r="A20" t="s">
        <v>99</v>
      </c>
    </row>
    <row r="21" spans="1:23" ht="12.75" hidden="1">
      <c r="A21" t="s">
        <v>30</v>
      </c>
      <c r="W21" s="74"/>
    </row>
    <row r="22" spans="1:22" ht="12.75" hidden="1">
      <c r="A22" t="s">
        <v>167</v>
      </c>
      <c r="B22" s="1" t="s">
        <v>59</v>
      </c>
      <c r="D22" s="16" t="s">
        <v>60</v>
      </c>
      <c r="F22" s="9" t="e">
        <f>IF(J22="&lt;periodfr&gt;","",DATE(LEFT(J22-1,4),4,1))</f>
        <v>#VALUE!</v>
      </c>
      <c r="H22" s="9">
        <f>IF(L22="&lt;periodfr&gt;","",DATE(LEFT(L22-1,4),4,1))</f>
      </c>
      <c r="I22" s="15" t="s">
        <v>51</v>
      </c>
      <c r="J22" s="8">
        <f ca="1">IF(V22="&lt;period&gt;","",DATE(LEFT(V22,4)-IF(MONTH(TODAY())&gt;4,1,0),IF(RIGHT(V22,2)="13",4,RIGHT(V22,2)+4),1)-1)</f>
      </c>
      <c r="L22" s="12" t="s">
        <v>52</v>
      </c>
      <c r="P22" s="75" t="s">
        <v>52</v>
      </c>
      <c r="Q22" s="16"/>
      <c r="R22" s="75" t="s">
        <v>53</v>
      </c>
      <c r="S22" s="75"/>
      <c r="T22" s="75" t="s">
        <v>53</v>
      </c>
      <c r="V22" s="106" t="s">
        <v>53</v>
      </c>
    </row>
    <row r="23" spans="1:22" ht="12.75">
      <c r="A23" t="s">
        <v>32</v>
      </c>
      <c r="C23" s="1" t="s">
        <v>59</v>
      </c>
      <c r="D23" s="16" t="s">
        <v>60</v>
      </c>
      <c r="F23" s="9">
        <f>IF(J23="&lt;periodfr&gt;","",DATE(LEFT(J23-1,4),4,1))</f>
        <v>810200</v>
      </c>
      <c r="H23" s="9">
        <f>IF(L23="&lt;periodfr&gt;","",DATE(LEFT(L23-1,4),4,1))</f>
        <v>41000</v>
      </c>
      <c r="I23" s="15" t="s">
        <v>51</v>
      </c>
      <c r="J23" s="8">
        <f ca="1">IF(V23="&lt;period&gt;","",DATE(LEFT(V23,4)-IF(MONTH(TODAY())&gt;4,1,0),IF(RIGHT(V23,2)="13",4,RIGHT(V23,2)+4),1)-1)</f>
        <v>41182</v>
      </c>
      <c r="L23" s="12">
        <v>201300</v>
      </c>
      <c r="P23" s="75">
        <v>201300</v>
      </c>
      <c r="Q23" s="16"/>
      <c r="R23" s="75">
        <v>201306</v>
      </c>
      <c r="S23" s="75"/>
      <c r="T23" s="75">
        <v>201306</v>
      </c>
      <c r="V23" s="106">
        <v>201306</v>
      </c>
    </row>
    <row r="24" ht="12.75">
      <c r="B24" s="1"/>
    </row>
    <row r="25" ht="12.75">
      <c r="C25" s="1" t="s">
        <v>50</v>
      </c>
    </row>
    <row r="26" spans="1:2" ht="12.75">
      <c r="A26" t="s">
        <v>31</v>
      </c>
      <c r="B26" s="5"/>
    </row>
    <row r="27" spans="4:25" ht="12.75">
      <c r="D27" s="27"/>
      <c r="F27" s="27"/>
      <c r="H27" s="516" t="s">
        <v>46</v>
      </c>
      <c r="I27" s="517"/>
      <c r="J27" s="518"/>
      <c r="L27" s="513" t="s">
        <v>47</v>
      </c>
      <c r="M27" s="514"/>
      <c r="N27" s="516" t="s">
        <v>47</v>
      </c>
      <c r="O27" s="517"/>
      <c r="P27" s="518"/>
      <c r="R27" s="37"/>
      <c r="S27" s="372"/>
      <c r="T27" s="37"/>
      <c r="W27" s="27"/>
      <c r="Y27" s="27"/>
    </row>
    <row r="28" spans="1:25" ht="48" customHeight="1">
      <c r="A28" s="3"/>
      <c r="C28" s="11" t="s">
        <v>86</v>
      </c>
      <c r="D28" s="375" t="s">
        <v>33</v>
      </c>
      <c r="E28" s="375"/>
      <c r="F28" s="381" t="s">
        <v>279</v>
      </c>
      <c r="G28" s="375"/>
      <c r="H28" s="382" t="s">
        <v>34</v>
      </c>
      <c r="I28" s="382" t="s">
        <v>35</v>
      </c>
      <c r="J28" s="382" t="s">
        <v>49</v>
      </c>
      <c r="K28" s="375"/>
      <c r="L28" s="375" t="s">
        <v>34</v>
      </c>
      <c r="M28" s="376" t="s">
        <v>35</v>
      </c>
      <c r="N28" s="382" t="s">
        <v>34</v>
      </c>
      <c r="O28" s="382" t="s">
        <v>47</v>
      </c>
      <c r="P28" s="382" t="s">
        <v>49</v>
      </c>
      <c r="Q28" s="377"/>
      <c r="R28" s="382" t="s">
        <v>288</v>
      </c>
      <c r="S28" s="375"/>
      <c r="T28" s="381" t="s">
        <v>278</v>
      </c>
      <c r="U28" s="378"/>
      <c r="V28" s="379"/>
      <c r="W28" s="375" t="s">
        <v>62</v>
      </c>
      <c r="X28" s="380"/>
      <c r="Y28" s="375" t="s">
        <v>87</v>
      </c>
    </row>
    <row r="29" spans="1:25" s="330" customFormat="1" ht="12.75">
      <c r="A29" s="329"/>
      <c r="B29" s="397"/>
      <c r="C29" s="329"/>
      <c r="D29" s="398" t="s">
        <v>271</v>
      </c>
      <c r="E29" s="329"/>
      <c r="F29" s="409" t="s">
        <v>271</v>
      </c>
      <c r="G29" s="329"/>
      <c r="H29" s="399" t="s">
        <v>271</v>
      </c>
      <c r="I29" s="400" t="s">
        <v>271</v>
      </c>
      <c r="J29" s="401" t="s">
        <v>271</v>
      </c>
      <c r="K29" s="402"/>
      <c r="L29" s="399"/>
      <c r="M29" s="403"/>
      <c r="N29" s="399" t="s">
        <v>271</v>
      </c>
      <c r="O29" s="400" t="s">
        <v>271</v>
      </c>
      <c r="P29" s="401" t="s">
        <v>271</v>
      </c>
      <c r="Q29" s="397"/>
      <c r="R29" s="398" t="s">
        <v>271</v>
      </c>
      <c r="S29" s="400"/>
      <c r="T29" s="398" t="s">
        <v>271</v>
      </c>
      <c r="U29" s="404"/>
      <c r="V29" s="405"/>
      <c r="W29" s="398" t="s">
        <v>271</v>
      </c>
      <c r="X29" s="397"/>
      <c r="Y29" s="398" t="s">
        <v>271</v>
      </c>
    </row>
    <row r="30" spans="1:25" s="70" customFormat="1" ht="12.75" hidden="1">
      <c r="A30" s="310"/>
      <c r="B30" s="24"/>
      <c r="C30" s="310"/>
      <c r="D30" s="311"/>
      <c r="E30" s="312"/>
      <c r="F30" s="311"/>
      <c r="G30" s="312"/>
      <c r="H30" s="313"/>
      <c r="I30" s="314"/>
      <c r="J30" s="315"/>
      <c r="K30" s="316"/>
      <c r="L30" s="313"/>
      <c r="M30" s="317"/>
      <c r="N30" s="313"/>
      <c r="O30" s="314"/>
      <c r="P30" s="315"/>
      <c r="Q30" s="25"/>
      <c r="R30" s="311"/>
      <c r="S30" s="314"/>
      <c r="T30" s="311"/>
      <c r="U30" s="38"/>
      <c r="V30" s="108"/>
      <c r="W30" s="311"/>
      <c r="X30" s="24"/>
      <c r="Y30" s="311"/>
    </row>
    <row r="31" spans="1:25" ht="12.75" hidden="1">
      <c r="A31" t="s">
        <v>36</v>
      </c>
      <c r="B31" t="s">
        <v>12</v>
      </c>
      <c r="C31" t="s">
        <v>128</v>
      </c>
      <c r="D31" s="29" t="s">
        <v>37</v>
      </c>
      <c r="F31" s="29" t="s">
        <v>37</v>
      </c>
      <c r="H31" s="33" t="s">
        <v>37</v>
      </c>
      <c r="I31" s="20" t="s">
        <v>38</v>
      </c>
      <c r="J31" s="34"/>
      <c r="L31" s="33" t="s">
        <v>37</v>
      </c>
      <c r="M31" s="116" t="s">
        <v>38</v>
      </c>
      <c r="N31" s="33"/>
      <c r="O31" s="20"/>
      <c r="P31" s="34"/>
      <c r="R31" s="29"/>
      <c r="S31" s="20"/>
      <c r="T31" s="29"/>
      <c r="V31" s="106" t="s">
        <v>72</v>
      </c>
      <c r="W31" s="29"/>
      <c r="Y31" s="29"/>
    </row>
    <row r="32" spans="1:25" ht="12.75" hidden="1">
      <c r="A32" t="s">
        <v>39</v>
      </c>
      <c r="D32" s="29" t="s">
        <v>40</v>
      </c>
      <c r="F32" s="29" t="s">
        <v>41</v>
      </c>
      <c r="H32" s="33" t="s">
        <v>41</v>
      </c>
      <c r="I32" s="20" t="s">
        <v>41</v>
      </c>
      <c r="J32" s="34"/>
      <c r="L32" s="33" t="s">
        <v>41</v>
      </c>
      <c r="M32" s="116" t="s">
        <v>41</v>
      </c>
      <c r="N32" s="33"/>
      <c r="O32" s="20"/>
      <c r="P32" s="34"/>
      <c r="R32" s="29"/>
      <c r="S32" s="20"/>
      <c r="T32" s="29"/>
      <c r="V32" s="107" t="s">
        <v>40</v>
      </c>
      <c r="W32" s="29"/>
      <c r="Y32" s="29"/>
    </row>
    <row r="33" spans="1:25" ht="12.75" hidden="1">
      <c r="A33" t="s">
        <v>80</v>
      </c>
      <c r="D33" s="29"/>
      <c r="F33" s="29" t="s">
        <v>78</v>
      </c>
      <c r="H33" s="33" t="s">
        <v>78</v>
      </c>
      <c r="I33" s="20" t="s">
        <v>78</v>
      </c>
      <c r="J33" s="34"/>
      <c r="L33" s="33" t="s">
        <v>79</v>
      </c>
      <c r="M33" s="116" t="s">
        <v>79</v>
      </c>
      <c r="N33" s="33"/>
      <c r="O33" s="20"/>
      <c r="P33" s="34"/>
      <c r="R33" s="29"/>
      <c r="S33" s="20"/>
      <c r="T33" s="29"/>
      <c r="W33" s="29"/>
      <c r="Y33" s="29"/>
    </row>
    <row r="34" spans="1:25" ht="12.75">
      <c r="A34" t="s">
        <v>74</v>
      </c>
      <c r="D34" s="29"/>
      <c r="F34" s="29"/>
      <c r="H34" s="33"/>
      <c r="I34" s="20"/>
      <c r="J34" s="34"/>
      <c r="L34" s="33"/>
      <c r="M34" s="116"/>
      <c r="N34" s="33"/>
      <c r="O34" s="20"/>
      <c r="P34" s="34"/>
      <c r="R34" s="29"/>
      <c r="S34" s="20"/>
      <c r="T34" s="29"/>
      <c r="W34" s="29"/>
      <c r="Y34" s="29"/>
    </row>
    <row r="35" spans="1:25" s="70" customFormat="1" ht="12.75" outlineLevel="1">
      <c r="A35" s="24" t="s">
        <v>168</v>
      </c>
      <c r="B35" s="24"/>
      <c r="C35" s="24" t="s">
        <v>171</v>
      </c>
      <c r="D35" s="30">
        <v>1438.187999999994</v>
      </c>
      <c r="E35" s="25"/>
      <c r="F35" s="30">
        <f>H35-N35</f>
        <v>558.877569</v>
      </c>
      <c r="G35" s="25"/>
      <c r="H35" s="35">
        <v>586.2735729999999</v>
      </c>
      <c r="I35" s="26">
        <v>724.8256400000023</v>
      </c>
      <c r="J35" s="36">
        <f>I35-H35</f>
        <v>138.55206700000235</v>
      </c>
      <c r="K35" s="25"/>
      <c r="L35" s="35">
        <v>-27.39600399999998</v>
      </c>
      <c r="M35" s="117">
        <v>-195.10275</v>
      </c>
      <c r="N35" s="35">
        <f>-L35</f>
        <v>27.39600399999998</v>
      </c>
      <c r="O35" s="26">
        <f>-M35</f>
        <v>195.10275</v>
      </c>
      <c r="P35" s="36">
        <f>N35-O35</f>
        <v>-167.706746</v>
      </c>
      <c r="Q35" s="25"/>
      <c r="R35" s="30">
        <f>J35+P35</f>
        <v>-29.154678999997657</v>
      </c>
      <c r="S35" s="26"/>
      <c r="T35" s="383">
        <f aca="true" t="shared" si="0" ref="T35:T41">R35/F35</f>
        <v>-0.052166486216586115</v>
      </c>
      <c r="U35" s="38"/>
      <c r="V35" s="108">
        <v>0</v>
      </c>
      <c r="W35" s="30">
        <f>D35+V35</f>
        <v>1438.187999999994</v>
      </c>
      <c r="X35" s="24"/>
      <c r="Y35" s="30">
        <f>W35-D35</f>
        <v>0</v>
      </c>
    </row>
    <row r="36" spans="1:25" s="69" customFormat="1" ht="25.5" customHeight="1">
      <c r="A36" s="11" t="s">
        <v>169</v>
      </c>
      <c r="B36" s="11"/>
      <c r="C36" s="11" t="s">
        <v>198</v>
      </c>
      <c r="D36" s="40">
        <f>SUBTOTAL(9,D35:D35)</f>
        <v>1438.187999999994</v>
      </c>
      <c r="E36" s="41"/>
      <c r="F36" s="40">
        <f>SUBTOTAL(9,F35:F35)</f>
        <v>558.877569</v>
      </c>
      <c r="G36" s="41"/>
      <c r="H36" s="42">
        <f>SUBTOTAL(9,H35:H35)</f>
        <v>586.2735729999999</v>
      </c>
      <c r="I36" s="43">
        <f>SUBTOTAL(9,I35:I35)</f>
        <v>724.8256400000023</v>
      </c>
      <c r="J36" s="44">
        <f>SUBTOTAL(9,J35:J35)</f>
        <v>138.55206700000235</v>
      </c>
      <c r="K36" s="41"/>
      <c r="L36" s="42"/>
      <c r="M36" s="118"/>
      <c r="N36" s="42">
        <f>SUBTOTAL(9,N35:N35)</f>
        <v>27.39600399999998</v>
      </c>
      <c r="O36" s="43">
        <f>SUBTOTAL(9,O35:O35)</f>
        <v>195.10275</v>
      </c>
      <c r="P36" s="44">
        <f>SUBTOTAL(9,P35:P35)</f>
        <v>-167.706746</v>
      </c>
      <c r="Q36" s="41"/>
      <c r="R36" s="40">
        <f>SUBTOTAL(9,R35:R35)</f>
        <v>-29.154678999997657</v>
      </c>
      <c r="S36" s="43"/>
      <c r="T36" s="407">
        <f t="shared" si="0"/>
        <v>-0.052166486216586115</v>
      </c>
      <c r="U36" s="103">
        <f>SUBTOTAL(9,U35:U35)</f>
        <v>0</v>
      </c>
      <c r="V36" s="109"/>
      <c r="W36" s="40">
        <f>SUBTOTAL(9,W35:W35)</f>
        <v>1438.187999999994</v>
      </c>
      <c r="X36" s="11"/>
      <c r="Y36" s="40">
        <f>SUBTOTAL(9,Y35:Y35)</f>
        <v>0</v>
      </c>
    </row>
    <row r="37" spans="1:25" s="70" customFormat="1" ht="12.75" outlineLevel="1">
      <c r="A37" s="24" t="s">
        <v>168</v>
      </c>
      <c r="B37" s="24"/>
      <c r="C37" s="24" t="s">
        <v>173</v>
      </c>
      <c r="D37" s="30">
        <v>1326.4579999999999</v>
      </c>
      <c r="E37" s="25"/>
      <c r="F37" s="30">
        <f aca="true" t="shared" si="1" ref="F37:G39">H37-N37</f>
        <v>821.149680000001</v>
      </c>
      <c r="G37" s="26">
        <f t="shared" si="1"/>
        <v>782.870670000001</v>
      </c>
      <c r="H37" s="35">
        <v>1800.741022000001</v>
      </c>
      <c r="I37" s="26">
        <v>1723.5376800000008</v>
      </c>
      <c r="J37" s="36">
        <f>I37-H37</f>
        <v>-77.20334200000025</v>
      </c>
      <c r="K37" s="25"/>
      <c r="L37" s="35">
        <f>-958.591342-21</f>
        <v>-979.591342</v>
      </c>
      <c r="M37" s="117">
        <v>-940.6670099999998</v>
      </c>
      <c r="N37" s="35">
        <f aca="true" t="shared" si="2" ref="N37:O39">-L37</f>
        <v>979.591342</v>
      </c>
      <c r="O37" s="26">
        <f t="shared" si="2"/>
        <v>940.6670099999998</v>
      </c>
      <c r="P37" s="36">
        <f>N37-O37</f>
        <v>38.92433200000028</v>
      </c>
      <c r="Q37" s="25"/>
      <c r="R37" s="30">
        <f>J37+P37</f>
        <v>-38.27900999999997</v>
      </c>
      <c r="S37" s="26"/>
      <c r="T37" s="383">
        <f t="shared" si="0"/>
        <v>-0.046616361099964046</v>
      </c>
      <c r="U37" s="38"/>
      <c r="V37" s="108">
        <v>-4</v>
      </c>
      <c r="W37" s="30">
        <f>D37+V37</f>
        <v>1322.4579999999999</v>
      </c>
      <c r="X37" s="24"/>
      <c r="Y37" s="30">
        <f>W37-D37</f>
        <v>-4</v>
      </c>
    </row>
    <row r="38" spans="1:25" s="70" customFormat="1" ht="12.75" outlineLevel="1">
      <c r="A38" s="24" t="s">
        <v>168</v>
      </c>
      <c r="B38" s="24"/>
      <c r="C38" s="24" t="s">
        <v>228</v>
      </c>
      <c r="D38" s="30">
        <v>3396.8100000000077</v>
      </c>
      <c r="E38" s="25"/>
      <c r="F38" s="30">
        <f t="shared" si="1"/>
        <v>1583.649</v>
      </c>
      <c r="G38" s="26">
        <f t="shared" si="1"/>
        <v>1494.2003200000006</v>
      </c>
      <c r="H38" s="35">
        <v>2450.421</v>
      </c>
      <c r="I38" s="26">
        <v>2358.7361500000006</v>
      </c>
      <c r="J38" s="36">
        <f>I38-H38</f>
        <v>-91.68484999999919</v>
      </c>
      <c r="K38" s="25"/>
      <c r="L38" s="35">
        <v>-866.772</v>
      </c>
      <c r="M38" s="117">
        <v>-864.53583</v>
      </c>
      <c r="N38" s="35">
        <f t="shared" si="2"/>
        <v>866.772</v>
      </c>
      <c r="O38" s="26">
        <f t="shared" si="2"/>
        <v>864.53583</v>
      </c>
      <c r="P38" s="36">
        <f>N38-O38</f>
        <v>2.2361700000000155</v>
      </c>
      <c r="Q38" s="25"/>
      <c r="R38" s="30">
        <f>J38+P38</f>
        <v>-89.44867999999917</v>
      </c>
      <c r="S38" s="26"/>
      <c r="T38" s="383">
        <f t="shared" si="0"/>
        <v>-0.05648264230268145</v>
      </c>
      <c r="U38" s="38"/>
      <c r="V38" s="108">
        <v>-30</v>
      </c>
      <c r="W38" s="30">
        <f>D38+V38</f>
        <v>3366.8100000000077</v>
      </c>
      <c r="X38" s="24"/>
      <c r="Y38" s="30">
        <f>W38-D38</f>
        <v>-30</v>
      </c>
    </row>
    <row r="39" spans="1:25" s="70" customFormat="1" ht="12.75" outlineLevel="1">
      <c r="A39" s="24" t="s">
        <v>168</v>
      </c>
      <c r="B39" s="24"/>
      <c r="C39" s="24" t="s">
        <v>229</v>
      </c>
      <c r="D39" s="30">
        <v>-3646.184000000003</v>
      </c>
      <c r="E39" s="25"/>
      <c r="F39" s="30">
        <f t="shared" si="1"/>
        <v>-2914.6244380000026</v>
      </c>
      <c r="G39" s="26">
        <f t="shared" si="1"/>
        <v>-3203.733149999995</v>
      </c>
      <c r="H39" s="35">
        <v>1978.443209999996</v>
      </c>
      <c r="I39" s="26">
        <v>2129.2569800000015</v>
      </c>
      <c r="J39" s="36">
        <f>I39-H39</f>
        <v>150.81377000000543</v>
      </c>
      <c r="K39" s="25"/>
      <c r="L39" s="35">
        <v>-4893.067647999998</v>
      </c>
      <c r="M39" s="117">
        <v>-5332.9901299999965</v>
      </c>
      <c r="N39" s="35">
        <f t="shared" si="2"/>
        <v>4893.067647999998</v>
      </c>
      <c r="O39" s="26">
        <f t="shared" si="2"/>
        <v>5332.9901299999965</v>
      </c>
      <c r="P39" s="36">
        <f>N39-O39</f>
        <v>-439.9224819999981</v>
      </c>
      <c r="Q39" s="25"/>
      <c r="R39" s="30">
        <f>J39+P39</f>
        <v>-289.1087119999927</v>
      </c>
      <c r="S39" s="26"/>
      <c r="T39" s="383">
        <f t="shared" si="0"/>
        <v>0.09919244079294735</v>
      </c>
      <c r="U39" s="38"/>
      <c r="V39" s="108">
        <v>-523.849</v>
      </c>
      <c r="W39" s="30">
        <f>D39+V39</f>
        <v>-4170.033000000003</v>
      </c>
      <c r="X39" s="24"/>
      <c r="Y39" s="30">
        <f>W39-D39</f>
        <v>-523.8490000000002</v>
      </c>
    </row>
    <row r="40" spans="1:25" s="69" customFormat="1" ht="25.5" customHeight="1">
      <c r="A40" s="11" t="s">
        <v>169</v>
      </c>
      <c r="B40" s="11"/>
      <c r="C40" s="11" t="s">
        <v>199</v>
      </c>
      <c r="D40" s="40">
        <f>SUBTOTAL(9,D37:D39)</f>
        <v>1077.0840000000044</v>
      </c>
      <c r="E40" s="41"/>
      <c r="F40" s="40">
        <f>SUBTOTAL(9,F37:F39)</f>
        <v>-509.82575800000177</v>
      </c>
      <c r="G40" s="41"/>
      <c r="H40" s="42">
        <f>SUBTOTAL(9,H37:H39)</f>
        <v>6229.605231999996</v>
      </c>
      <c r="I40" s="43">
        <f>SUBTOTAL(9,I37:I39)</f>
        <v>6211.530810000003</v>
      </c>
      <c r="J40" s="44">
        <f>SUBTOTAL(9,J37:J39)</f>
        <v>-18.074421999994</v>
      </c>
      <c r="K40" s="41"/>
      <c r="L40" s="42"/>
      <c r="M40" s="118"/>
      <c r="N40" s="42">
        <f>SUBTOTAL(9,N37:N39)</f>
        <v>6739.430989999999</v>
      </c>
      <c r="O40" s="43">
        <f>SUBTOTAL(9,O37:O39)</f>
        <v>7138.192969999996</v>
      </c>
      <c r="P40" s="44">
        <f>SUBTOTAL(9,P37:P39)</f>
        <v>-398.76197999999783</v>
      </c>
      <c r="Q40" s="41"/>
      <c r="R40" s="40">
        <f>SUBTOTAL(9,R37:R39)</f>
        <v>-416.83640199999184</v>
      </c>
      <c r="S40" s="43"/>
      <c r="T40" s="408">
        <f t="shared" si="0"/>
        <v>0.8176056141910162</v>
      </c>
      <c r="U40" s="103">
        <f>SUBTOTAL(9,U37:U39)</f>
        <v>0</v>
      </c>
      <c r="V40" s="109"/>
      <c r="W40" s="40">
        <f>SUBTOTAL(9,W37:W39)</f>
        <v>519.2350000000042</v>
      </c>
      <c r="X40" s="11"/>
      <c r="Y40" s="40">
        <f>SUBTOTAL(9,Y37:Y39)</f>
        <v>-557.8490000000002</v>
      </c>
    </row>
    <row r="41" spans="1:25" s="70" customFormat="1" ht="12.75" outlineLevel="1">
      <c r="A41" s="24" t="s">
        <v>168</v>
      </c>
      <c r="B41" s="24"/>
      <c r="C41" s="24" t="s">
        <v>179</v>
      </c>
      <c r="D41" s="30">
        <v>1771.4409999999948</v>
      </c>
      <c r="E41" s="25"/>
      <c r="F41" s="30">
        <f>H41-N41</f>
        <v>664.1135930000003</v>
      </c>
      <c r="G41" s="25"/>
      <c r="H41" s="35">
        <f>1297.540235+23.02496</f>
        <v>1320.565195</v>
      </c>
      <c r="I41" s="26">
        <v>1658.6924399999984</v>
      </c>
      <c r="J41" s="36">
        <f>I41-H41</f>
        <v>338.12724499999854</v>
      </c>
      <c r="K41" s="25"/>
      <c r="L41" s="35">
        <v>-656.4516019999996</v>
      </c>
      <c r="M41" s="117">
        <v>-1017.83612</v>
      </c>
      <c r="N41" s="35">
        <f>-L41</f>
        <v>656.4516019999996</v>
      </c>
      <c r="O41" s="26">
        <f>-M41</f>
        <v>1017.83612</v>
      </c>
      <c r="P41" s="36">
        <f>N41-O41</f>
        <v>-361.3845180000004</v>
      </c>
      <c r="Q41" s="25"/>
      <c r="R41" s="30">
        <f>J41+P41</f>
        <v>-23.257273000001874</v>
      </c>
      <c r="S41" s="26"/>
      <c r="T41" s="383">
        <f t="shared" si="0"/>
        <v>-0.03502002254605541</v>
      </c>
      <c r="U41" s="38"/>
      <c r="V41" s="108">
        <v>0</v>
      </c>
      <c r="W41" s="30">
        <f>D41+V41</f>
        <v>1771.4409999999948</v>
      </c>
      <c r="X41" s="24"/>
      <c r="Y41" s="30">
        <f>W41-D41</f>
        <v>0</v>
      </c>
    </row>
    <row r="42" spans="1:25" s="70" customFormat="1" ht="12.75" outlineLevel="1">
      <c r="A42" s="24" t="s">
        <v>168</v>
      </c>
      <c r="B42" s="24"/>
      <c r="C42" s="24" t="s">
        <v>230</v>
      </c>
      <c r="D42" s="30">
        <v>3770.6429999999964</v>
      </c>
      <c r="E42" s="25"/>
      <c r="F42" s="30">
        <f>H42-N42</f>
        <v>2003.8044960000034</v>
      </c>
      <c r="G42" s="25"/>
      <c r="H42" s="35">
        <v>2911.875250000003</v>
      </c>
      <c r="I42" s="26">
        <v>2763.9863700000064</v>
      </c>
      <c r="J42" s="36">
        <f>I42-H42</f>
        <v>-147.88887999999633</v>
      </c>
      <c r="K42" s="25"/>
      <c r="L42" s="35">
        <v>-908.0707539999993</v>
      </c>
      <c r="M42" s="117">
        <v>-720.5235799999997</v>
      </c>
      <c r="N42" s="35">
        <f>-L42</f>
        <v>908.0707539999993</v>
      </c>
      <c r="O42" s="26">
        <f>-M42</f>
        <v>720.5235799999997</v>
      </c>
      <c r="P42" s="36">
        <f>N42-O42</f>
        <v>187.5471739999996</v>
      </c>
      <c r="Q42" s="25"/>
      <c r="R42" s="30">
        <f>J42+P42</f>
        <v>39.65829400000325</v>
      </c>
      <c r="S42" s="26"/>
      <c r="T42" s="383">
        <f aca="true" t="shared" si="3" ref="T42:T51">R42/F42</f>
        <v>0.019791498661256214</v>
      </c>
      <c r="U42" s="38"/>
      <c r="V42" s="108">
        <v>11.392999999999978</v>
      </c>
      <c r="W42" s="30">
        <f>D42+V42</f>
        <v>3782.0359999999964</v>
      </c>
      <c r="X42" s="24"/>
      <c r="Y42" s="30">
        <f>W42-D42</f>
        <v>11.393000000000029</v>
      </c>
    </row>
    <row r="43" spans="1:25" s="70" customFormat="1" ht="12.75" outlineLevel="1">
      <c r="A43" s="24" t="s">
        <v>168</v>
      </c>
      <c r="B43" s="24"/>
      <c r="C43" s="24" t="s">
        <v>183</v>
      </c>
      <c r="D43" s="30">
        <v>-896.0030000000479</v>
      </c>
      <c r="E43" s="25"/>
      <c r="F43" s="30">
        <f>H43-N43</f>
        <v>181</v>
      </c>
      <c r="G43" s="25"/>
      <c r="H43" s="35">
        <v>11249</v>
      </c>
      <c r="I43" s="26">
        <v>11115</v>
      </c>
      <c r="J43" s="36">
        <f>I43-H43</f>
        <v>-134</v>
      </c>
      <c r="K43" s="25"/>
      <c r="L43" s="35">
        <v>-18677.754638</v>
      </c>
      <c r="M43" s="117">
        <v>-19084.877420000004</v>
      </c>
      <c r="N43" s="35">
        <v>11068</v>
      </c>
      <c r="O43" s="26">
        <v>11150</v>
      </c>
      <c r="P43" s="36">
        <f>N43-O43</f>
        <v>-82</v>
      </c>
      <c r="Q43" s="25"/>
      <c r="R43" s="30">
        <f>J43+P43</f>
        <v>-216</v>
      </c>
      <c r="S43" s="26"/>
      <c r="T43" s="383">
        <f>R43/F43</f>
        <v>-1.1933701657458564</v>
      </c>
      <c r="U43" s="38"/>
      <c r="V43" s="108">
        <v>-239.99999999999875</v>
      </c>
      <c r="W43" s="30">
        <f>D43+V43</f>
        <v>-1136.0030000000465</v>
      </c>
      <c r="X43" s="24"/>
      <c r="Y43" s="30">
        <f>W43-D43</f>
        <v>-239.99999999999864</v>
      </c>
    </row>
    <row r="44" spans="1:25" s="70" customFormat="1" ht="12.75" outlineLevel="1">
      <c r="A44" s="24" t="s">
        <v>168</v>
      </c>
      <c r="B44" s="24"/>
      <c r="C44" s="24" t="s">
        <v>185</v>
      </c>
      <c r="D44" s="30">
        <v>3866.7620000000024</v>
      </c>
      <c r="E44" s="25"/>
      <c r="F44" s="30">
        <f>H44-N44</f>
        <v>1935</v>
      </c>
      <c r="G44" s="25"/>
      <c r="H44" s="35">
        <v>2016</v>
      </c>
      <c r="I44" s="26">
        <v>2077</v>
      </c>
      <c r="J44" s="36">
        <f>I44-H44</f>
        <v>61</v>
      </c>
      <c r="K44" s="25"/>
      <c r="L44" s="35">
        <v>-80.531</v>
      </c>
      <c r="M44" s="117">
        <v>-192.03574</v>
      </c>
      <c r="N44" s="35">
        <v>81</v>
      </c>
      <c r="O44" s="26">
        <v>192</v>
      </c>
      <c r="P44" s="36">
        <f>N44-O44</f>
        <v>-111</v>
      </c>
      <c r="Q44" s="25"/>
      <c r="R44" s="30">
        <f>J44+P44</f>
        <v>-50</v>
      </c>
      <c r="S44" s="26"/>
      <c r="T44" s="383">
        <f t="shared" si="3"/>
        <v>-0.025839793281653745</v>
      </c>
      <c r="U44" s="38"/>
      <c r="V44" s="108">
        <v>-151</v>
      </c>
      <c r="W44" s="30">
        <f>D44+V44</f>
        <v>3715.7620000000024</v>
      </c>
      <c r="X44" s="24"/>
      <c r="Y44" s="30">
        <f>W44-D44</f>
        <v>-151</v>
      </c>
    </row>
    <row r="45" spans="1:25" s="69" customFormat="1" ht="25.5" customHeight="1">
      <c r="A45" s="11" t="s">
        <v>169</v>
      </c>
      <c r="B45" s="11"/>
      <c r="C45" s="11" t="s">
        <v>200</v>
      </c>
      <c r="D45" s="40">
        <f>SUBTOTAL(9,D41:D44)</f>
        <v>8512.842999999946</v>
      </c>
      <c r="E45" s="41"/>
      <c r="F45" s="40">
        <f>SUBTOTAL(9,F41:F44)</f>
        <v>4783.918089000003</v>
      </c>
      <c r="G45" s="41"/>
      <c r="H45" s="42">
        <f>SUBTOTAL(9,H41:H44)</f>
        <v>17497.440445000004</v>
      </c>
      <c r="I45" s="43">
        <f>SUBTOTAL(9,I41:I44)</f>
        <v>17614.678810000005</v>
      </c>
      <c r="J45" s="44">
        <f>SUBTOTAL(9,J41:J44)</f>
        <v>117.2383650000022</v>
      </c>
      <c r="K45" s="41"/>
      <c r="L45" s="42"/>
      <c r="M45" s="118"/>
      <c r="N45" s="42">
        <f>SUBTOTAL(9,N41:N44)</f>
        <v>12713.522356</v>
      </c>
      <c r="O45" s="43">
        <f>SUBTOTAL(9,O41:O44)</f>
        <v>13080.359699999999</v>
      </c>
      <c r="P45" s="44">
        <f>SUBTOTAL(9,P41:P44)</f>
        <v>-366.8373440000008</v>
      </c>
      <c r="Q45" s="41"/>
      <c r="R45" s="40">
        <f>SUBTOTAL(9,R41:R44)</f>
        <v>-249.59897899999862</v>
      </c>
      <c r="S45" s="43"/>
      <c r="T45" s="408">
        <f>R45/F45</f>
        <v>-0.05217459295005886</v>
      </c>
      <c r="U45" s="103">
        <f>SUBTOTAL(9,U41:U44)</f>
        <v>0</v>
      </c>
      <c r="V45" s="109"/>
      <c r="W45" s="40">
        <f>SUBTOTAL(9,W41:W44)</f>
        <v>8133.235999999948</v>
      </c>
      <c r="X45" s="11"/>
      <c r="Y45" s="40">
        <f>SUBTOTAL(9,Y41:Y44)</f>
        <v>-379.6069999999986</v>
      </c>
    </row>
    <row r="46" spans="1:25" s="70" customFormat="1" ht="12.75" outlineLevel="1">
      <c r="A46" s="24" t="s">
        <v>168</v>
      </c>
      <c r="B46" s="24"/>
      <c r="C46" s="24" t="s">
        <v>187</v>
      </c>
      <c r="D46" s="30">
        <v>925.7410000000002</v>
      </c>
      <c r="E46" s="25"/>
      <c r="F46" s="30">
        <f aca="true" t="shared" si="4" ref="F46:F51">H46-N46</f>
        <v>233.18495099999973</v>
      </c>
      <c r="G46" s="25"/>
      <c r="H46" s="35">
        <v>233.18495099999973</v>
      </c>
      <c r="I46" s="26">
        <v>248.73463999999996</v>
      </c>
      <c r="J46" s="36">
        <f aca="true" t="shared" si="5" ref="J46:J51">I46-H46</f>
        <v>15.549689000000228</v>
      </c>
      <c r="K46" s="25"/>
      <c r="L46" s="35">
        <v>0</v>
      </c>
      <c r="M46" s="117">
        <v>0</v>
      </c>
      <c r="N46" s="35">
        <f aca="true" t="shared" si="6" ref="N46:O51">-L46</f>
        <v>0</v>
      </c>
      <c r="O46" s="26">
        <f t="shared" si="6"/>
        <v>0</v>
      </c>
      <c r="P46" s="36">
        <f aca="true" t="shared" si="7" ref="P46:P51">N46-O46</f>
        <v>0</v>
      </c>
      <c r="Q46" s="25"/>
      <c r="R46" s="30">
        <f aca="true" t="shared" si="8" ref="R46:R51">J46+P46</f>
        <v>15.549689000000228</v>
      </c>
      <c r="S46" s="26"/>
      <c r="T46" s="383">
        <f t="shared" si="3"/>
        <v>0.06668393021640683</v>
      </c>
      <c r="U46" s="38"/>
      <c r="V46" s="108">
        <v>0</v>
      </c>
      <c r="W46" s="30">
        <f aca="true" t="shared" si="9" ref="W46:W51">D46+V46</f>
        <v>925.7410000000002</v>
      </c>
      <c r="X46" s="24"/>
      <c r="Y46" s="30">
        <f aca="true" t="shared" si="10" ref="Y46:Y51">W46-D46</f>
        <v>0</v>
      </c>
    </row>
    <row r="47" spans="1:25" s="70" customFormat="1" ht="12.75" outlineLevel="1">
      <c r="A47" s="24" t="s">
        <v>168</v>
      </c>
      <c r="B47" s="24"/>
      <c r="C47" s="24" t="s">
        <v>189</v>
      </c>
      <c r="D47" s="30">
        <v>3804.2849999999858</v>
      </c>
      <c r="E47" s="25"/>
      <c r="F47" s="30">
        <f t="shared" si="4"/>
        <v>1680.9492760000019</v>
      </c>
      <c r="G47" s="25"/>
      <c r="H47" s="35">
        <v>1703.6992760000019</v>
      </c>
      <c r="I47" s="26">
        <v>1700.353959999999</v>
      </c>
      <c r="J47" s="36">
        <f t="shared" si="5"/>
        <v>-3.3453160000028674</v>
      </c>
      <c r="K47" s="25"/>
      <c r="L47" s="35">
        <v>-22.75</v>
      </c>
      <c r="M47" s="117">
        <v>-58.53747</v>
      </c>
      <c r="N47" s="35">
        <f t="shared" si="6"/>
        <v>22.75</v>
      </c>
      <c r="O47" s="26">
        <f t="shared" si="6"/>
        <v>58.53747</v>
      </c>
      <c r="P47" s="36">
        <f t="shared" si="7"/>
        <v>-35.78747</v>
      </c>
      <c r="Q47" s="25"/>
      <c r="R47" s="30">
        <f t="shared" si="8"/>
        <v>-39.132786000002866</v>
      </c>
      <c r="S47" s="26"/>
      <c r="T47" s="383">
        <f t="shared" si="3"/>
        <v>-0.02328017065043361</v>
      </c>
      <c r="U47" s="38"/>
      <c r="V47" s="108">
        <v>0</v>
      </c>
      <c r="W47" s="30">
        <f t="shared" si="9"/>
        <v>3804.2849999999858</v>
      </c>
      <c r="X47" s="24"/>
      <c r="Y47" s="30">
        <f t="shared" si="10"/>
        <v>0</v>
      </c>
    </row>
    <row r="48" spans="1:25" s="70" customFormat="1" ht="12.75" outlineLevel="1">
      <c r="A48" s="24" t="s">
        <v>168</v>
      </c>
      <c r="B48" s="24"/>
      <c r="C48" s="24" t="s">
        <v>191</v>
      </c>
      <c r="D48" s="30">
        <v>2784.805000000012</v>
      </c>
      <c r="E48" s="25"/>
      <c r="F48" s="30">
        <f t="shared" si="4"/>
        <v>1738.8800040000112</v>
      </c>
      <c r="G48" s="25"/>
      <c r="H48" s="35">
        <v>2212.1134980000115</v>
      </c>
      <c r="I48" s="26">
        <v>2239.44839</v>
      </c>
      <c r="J48" s="36">
        <f t="shared" si="5"/>
        <v>27.334891999988486</v>
      </c>
      <c r="K48" s="25"/>
      <c r="L48" s="35">
        <v>-473.2334940000003</v>
      </c>
      <c r="M48" s="117">
        <f>-852.56249+248.801</f>
        <v>-603.7614900000001</v>
      </c>
      <c r="N48" s="35">
        <f t="shared" si="6"/>
        <v>473.2334940000003</v>
      </c>
      <c r="O48" s="26">
        <f t="shared" si="6"/>
        <v>603.7614900000001</v>
      </c>
      <c r="P48" s="36">
        <f t="shared" si="7"/>
        <v>-130.5279959999998</v>
      </c>
      <c r="Q48" s="25"/>
      <c r="R48" s="30">
        <f t="shared" si="8"/>
        <v>-103.19310400001132</v>
      </c>
      <c r="S48" s="26"/>
      <c r="T48" s="383">
        <f t="shared" si="3"/>
        <v>-0.05934458028307435</v>
      </c>
      <c r="U48" s="38"/>
      <c r="V48" s="108">
        <v>121.64399999999999</v>
      </c>
      <c r="W48" s="30">
        <f t="shared" si="9"/>
        <v>2906.449000000012</v>
      </c>
      <c r="X48" s="24"/>
      <c r="Y48" s="30">
        <f t="shared" si="10"/>
        <v>121.64399999999978</v>
      </c>
    </row>
    <row r="49" spans="1:25" s="70" customFormat="1" ht="12.75" outlineLevel="1">
      <c r="A49" s="24" t="s">
        <v>168</v>
      </c>
      <c r="B49" s="24"/>
      <c r="C49" s="24" t="s">
        <v>193</v>
      </c>
      <c r="D49" s="30">
        <v>2185.836999999995</v>
      </c>
      <c r="E49" s="25"/>
      <c r="F49" s="30">
        <f t="shared" si="4"/>
        <v>1085.370440999999</v>
      </c>
      <c r="G49" s="25"/>
      <c r="H49" s="35">
        <v>1178.716434999999</v>
      </c>
      <c r="I49" s="26">
        <v>1090.5236500000003</v>
      </c>
      <c r="J49" s="36">
        <f t="shared" si="5"/>
        <v>-88.1927849999986</v>
      </c>
      <c r="K49" s="25"/>
      <c r="L49" s="35">
        <v>-93.3459940000001</v>
      </c>
      <c r="M49" s="117">
        <v>-94.00027</v>
      </c>
      <c r="N49" s="35">
        <f t="shared" si="6"/>
        <v>93.3459940000001</v>
      </c>
      <c r="O49" s="26">
        <f t="shared" si="6"/>
        <v>94.00027</v>
      </c>
      <c r="P49" s="36">
        <f t="shared" si="7"/>
        <v>-0.6542759999998964</v>
      </c>
      <c r="Q49" s="25"/>
      <c r="R49" s="30">
        <f t="shared" si="8"/>
        <v>-88.84706099999849</v>
      </c>
      <c r="S49" s="26"/>
      <c r="T49" s="383">
        <f t="shared" si="3"/>
        <v>-0.08185874393091067</v>
      </c>
      <c r="U49" s="38"/>
      <c r="V49" s="108">
        <v>-36</v>
      </c>
      <c r="W49" s="30">
        <f t="shared" si="9"/>
        <v>2149.836999999995</v>
      </c>
      <c r="X49" s="24"/>
      <c r="Y49" s="30">
        <f t="shared" si="10"/>
        <v>-36</v>
      </c>
    </row>
    <row r="50" spans="1:25" s="70" customFormat="1" ht="12.75" outlineLevel="1">
      <c r="A50" s="24" t="s">
        <v>168</v>
      </c>
      <c r="B50" s="24"/>
      <c r="C50" s="24" t="s">
        <v>195</v>
      </c>
      <c r="D50" s="30">
        <v>1557.2429999999974</v>
      </c>
      <c r="E50" s="25"/>
      <c r="F50" s="30">
        <f t="shared" si="4"/>
        <v>804.5785279999989</v>
      </c>
      <c r="G50" s="25"/>
      <c r="H50" s="35">
        <v>1263.951529999999</v>
      </c>
      <c r="I50" s="26">
        <v>1287.3250599999985</v>
      </c>
      <c r="J50" s="36">
        <f t="shared" si="5"/>
        <v>23.37352999999962</v>
      </c>
      <c r="K50" s="25"/>
      <c r="L50" s="35">
        <v>-459.3730020000001</v>
      </c>
      <c r="M50" s="117">
        <v>-382.0980999999999</v>
      </c>
      <c r="N50" s="35">
        <f t="shared" si="6"/>
        <v>459.3730020000001</v>
      </c>
      <c r="O50" s="26">
        <f t="shared" si="6"/>
        <v>382.0980999999999</v>
      </c>
      <c r="P50" s="36">
        <f t="shared" si="7"/>
        <v>77.27490200000022</v>
      </c>
      <c r="Q50" s="25"/>
      <c r="R50" s="30">
        <f t="shared" si="8"/>
        <v>100.64843199999984</v>
      </c>
      <c r="S50" s="26"/>
      <c r="T50" s="383">
        <f t="shared" si="3"/>
        <v>0.12509460356864008</v>
      </c>
      <c r="U50" s="38"/>
      <c r="V50" s="108">
        <v>107.028</v>
      </c>
      <c r="W50" s="30">
        <f t="shared" si="9"/>
        <v>1664.2709999999975</v>
      </c>
      <c r="X50" s="24"/>
      <c r="Y50" s="30">
        <f t="shared" si="10"/>
        <v>107.02800000000002</v>
      </c>
    </row>
    <row r="51" spans="1:25" s="70" customFormat="1" ht="12.75" outlineLevel="1">
      <c r="A51" s="24" t="s">
        <v>168</v>
      </c>
      <c r="B51" s="24"/>
      <c r="C51" s="24" t="s">
        <v>197</v>
      </c>
      <c r="D51" s="30">
        <v>2569.2989999999986</v>
      </c>
      <c r="E51" s="25"/>
      <c r="F51" s="30">
        <f t="shared" si="4"/>
        <v>1291.4710340000015</v>
      </c>
      <c r="G51" s="25"/>
      <c r="H51" s="35">
        <v>1426.8395340000013</v>
      </c>
      <c r="I51" s="26">
        <v>1426.9970100000007</v>
      </c>
      <c r="J51" s="36">
        <f t="shared" si="5"/>
        <v>0.15747599999940576</v>
      </c>
      <c r="K51" s="25"/>
      <c r="L51" s="35">
        <v>-135.36849999999987</v>
      </c>
      <c r="M51" s="117">
        <v>-114.07468999999998</v>
      </c>
      <c r="N51" s="35">
        <f t="shared" si="6"/>
        <v>135.36849999999987</v>
      </c>
      <c r="O51" s="26">
        <f t="shared" si="6"/>
        <v>114.07468999999998</v>
      </c>
      <c r="P51" s="36">
        <f t="shared" si="7"/>
        <v>21.293809999999894</v>
      </c>
      <c r="Q51" s="25"/>
      <c r="R51" s="30">
        <f t="shared" si="8"/>
        <v>21.4512859999993</v>
      </c>
      <c r="S51" s="26"/>
      <c r="T51" s="383">
        <f t="shared" si="3"/>
        <v>0.01660996293007008</v>
      </c>
      <c r="U51" s="38"/>
      <c r="V51" s="108">
        <v>80</v>
      </c>
      <c r="W51" s="30">
        <f t="shared" si="9"/>
        <v>2649.2989999999986</v>
      </c>
      <c r="X51" s="24"/>
      <c r="Y51" s="30">
        <f t="shared" si="10"/>
        <v>80</v>
      </c>
    </row>
    <row r="52" spans="1:25" s="69" customFormat="1" ht="25.5" customHeight="1">
      <c r="A52" s="11" t="s">
        <v>169</v>
      </c>
      <c r="B52" s="11"/>
      <c r="C52" s="11" t="s">
        <v>201</v>
      </c>
      <c r="D52" s="40">
        <f>SUBTOTAL(9,D46:D51)</f>
        <v>13827.20999999999</v>
      </c>
      <c r="E52" s="41"/>
      <c r="F52" s="40">
        <f>SUBTOTAL(9,F46:F51)</f>
        <v>6834.434234000013</v>
      </c>
      <c r="G52" s="41"/>
      <c r="H52" s="42">
        <f>SUBTOTAL(9,H46:H51)</f>
        <v>8018.505224000012</v>
      </c>
      <c r="I52" s="43">
        <f>SUBTOTAL(9,I46:I51)</f>
        <v>7993.382709999998</v>
      </c>
      <c r="J52" s="44">
        <f>SUBTOTAL(9,J46:J51)</f>
        <v>-25.122514000013723</v>
      </c>
      <c r="K52" s="41"/>
      <c r="L52" s="42"/>
      <c r="M52" s="118"/>
      <c r="N52" s="42">
        <f>SUBTOTAL(9,N46:N51)</f>
        <v>1184.0709900000004</v>
      </c>
      <c r="O52" s="43">
        <f>SUBTOTAL(9,O46:O51)</f>
        <v>1252.47202</v>
      </c>
      <c r="P52" s="44">
        <f>SUBTOTAL(9,P46:P51)</f>
        <v>-68.40102999999957</v>
      </c>
      <c r="Q52" s="41"/>
      <c r="R52" s="40">
        <f>SUBTOTAL(9,R46:R51)</f>
        <v>-93.52354400001332</v>
      </c>
      <c r="S52" s="43"/>
      <c r="T52" s="413">
        <f>R52/F52</f>
        <v>-0.013684167671809824</v>
      </c>
      <c r="U52" s="103">
        <f>SUBTOTAL(9,U46:U51)</f>
        <v>0</v>
      </c>
      <c r="V52" s="109"/>
      <c r="W52" s="40">
        <f>SUBTOTAL(9,W46:W51)</f>
        <v>14099.88199999999</v>
      </c>
      <c r="X52" s="11"/>
      <c r="Y52" s="40">
        <f>SUBTOTAL(9,Y46:Y51)</f>
        <v>272.6719999999998</v>
      </c>
    </row>
    <row r="53" spans="1:25" s="70" customFormat="1" ht="12.75" hidden="1">
      <c r="A53" s="24" t="s">
        <v>57</v>
      </c>
      <c r="B53" s="24">
        <v>0</v>
      </c>
      <c r="C53" s="24">
        <v>0</v>
      </c>
      <c r="D53" s="30">
        <v>0</v>
      </c>
      <c r="E53" s="25"/>
      <c r="F53" s="30">
        <v>0</v>
      </c>
      <c r="G53" s="25"/>
      <c r="H53" s="35">
        <v>0</v>
      </c>
      <c r="I53" s="26">
        <v>0</v>
      </c>
      <c r="J53" s="36">
        <f>I53-H53</f>
        <v>0</v>
      </c>
      <c r="K53" s="25"/>
      <c r="L53" s="35">
        <v>0</v>
      </c>
      <c r="M53" s="117">
        <v>0</v>
      </c>
      <c r="N53" s="35">
        <f>-L53</f>
        <v>0</v>
      </c>
      <c r="O53" s="26">
        <f>-M53</f>
        <v>0</v>
      </c>
      <c r="P53" s="36">
        <f>N53-O53</f>
        <v>0</v>
      </c>
      <c r="Q53" s="25"/>
      <c r="R53" s="30">
        <f>J53+P53</f>
        <v>0</v>
      </c>
      <c r="S53" s="26"/>
      <c r="T53" s="30">
        <f>L53+R53</f>
        <v>0</v>
      </c>
      <c r="U53" s="38"/>
      <c r="V53" s="108">
        <v>0</v>
      </c>
      <c r="W53" s="30">
        <f>D53+V53</f>
        <v>0</v>
      </c>
      <c r="X53" s="24"/>
      <c r="Y53" s="30">
        <f>W53-D53</f>
        <v>0</v>
      </c>
    </row>
    <row r="54" spans="1:25" s="69" customFormat="1" ht="25.5" customHeight="1" hidden="1">
      <c r="A54" s="11" t="s">
        <v>77</v>
      </c>
      <c r="B54" s="11"/>
      <c r="C54" s="11" t="s">
        <v>75</v>
      </c>
      <c r="D54" s="40" t="s">
        <v>76</v>
      </c>
      <c r="E54" s="41"/>
      <c r="F54" s="40" t="s">
        <v>76</v>
      </c>
      <c r="G54" s="41"/>
      <c r="H54" s="42" t="s">
        <v>76</v>
      </c>
      <c r="I54" s="43" t="s">
        <v>76</v>
      </c>
      <c r="J54" s="44" t="s">
        <v>76</v>
      </c>
      <c r="K54" s="41"/>
      <c r="L54" s="42"/>
      <c r="M54" s="118"/>
      <c r="N54" s="42" t="s">
        <v>76</v>
      </c>
      <c r="O54" s="43" t="s">
        <v>76</v>
      </c>
      <c r="P54" s="44" t="s">
        <v>76</v>
      </c>
      <c r="Q54" s="41"/>
      <c r="R54" s="40" t="s">
        <v>76</v>
      </c>
      <c r="S54" s="43"/>
      <c r="T54" s="40" t="s">
        <v>76</v>
      </c>
      <c r="U54" s="103" t="s">
        <v>76</v>
      </c>
      <c r="V54" s="109"/>
      <c r="W54" s="40" t="s">
        <v>76</v>
      </c>
      <c r="X54" s="11"/>
      <c r="Y54" s="40" t="s">
        <v>76</v>
      </c>
    </row>
    <row r="55" spans="1:25" ht="12.75">
      <c r="A55" s="3"/>
      <c r="C55" s="3"/>
      <c r="D55" s="28"/>
      <c r="E55" s="17"/>
      <c r="F55" s="28"/>
      <c r="G55" s="17"/>
      <c r="H55" s="31"/>
      <c r="I55" s="18"/>
      <c r="J55" s="32"/>
      <c r="K55" s="19"/>
      <c r="L55" s="31"/>
      <c r="M55" s="115"/>
      <c r="N55" s="31"/>
      <c r="O55" s="18"/>
      <c r="P55" s="32"/>
      <c r="R55" s="28"/>
      <c r="S55" s="18"/>
      <c r="T55" s="28"/>
      <c r="W55" s="28"/>
      <c r="Y55" s="28"/>
    </row>
    <row r="56" spans="1:25" ht="12.75">
      <c r="A56" s="68"/>
      <c r="C56" s="71" t="s">
        <v>71</v>
      </c>
      <c r="D56" s="124">
        <f>SUM(D32:D53)/2</f>
        <v>24855.324999999935</v>
      </c>
      <c r="E56" s="22"/>
      <c r="F56" s="124">
        <f>SUM(F33:F53)/2</f>
        <v>11667.404134000015</v>
      </c>
      <c r="G56" s="22"/>
      <c r="H56" s="126">
        <f>SUM(H33:H53)/2</f>
        <v>32331.824474000015</v>
      </c>
      <c r="I56" s="101">
        <f>SUM(I33:I53)/2</f>
        <v>32544.41797000001</v>
      </c>
      <c r="J56" s="127">
        <f>SUM(J33:J53)/2</f>
        <v>212.5934959999968</v>
      </c>
      <c r="K56" s="22"/>
      <c r="L56" s="101">
        <f>SUM(L33:L53)</f>
        <v>-28273.705977999995</v>
      </c>
      <c r="M56" s="119">
        <f>SUM(M33:M53)</f>
        <v>-29601.0406</v>
      </c>
      <c r="N56" s="126">
        <f>-L56</f>
        <v>28273.705977999995</v>
      </c>
      <c r="O56" s="101">
        <f>-M56</f>
        <v>29601.0406</v>
      </c>
      <c r="P56" s="127">
        <f>N56-O56</f>
        <v>-1327.3346220000058</v>
      </c>
      <c r="Q56" s="20"/>
      <c r="R56" s="124">
        <f>J56+P56</f>
        <v>-1114.741126000009</v>
      </c>
      <c r="S56" s="373"/>
      <c r="T56" s="449">
        <f>R56/F56</f>
        <v>-0.09554319994381087</v>
      </c>
      <c r="U56" s="39"/>
      <c r="V56" s="110">
        <f>SUM(V34:V53)</f>
        <v>-664.7839999999987</v>
      </c>
      <c r="W56" s="124">
        <f>D56+V56</f>
        <v>24190.540999999936</v>
      </c>
      <c r="X56" s="68"/>
      <c r="Y56" s="124">
        <f>W56-D56</f>
        <v>-664.7839999999997</v>
      </c>
    </row>
    <row r="57" spans="1:6" ht="12.75" hidden="1">
      <c r="A57" t="s">
        <v>161</v>
      </c>
      <c r="F57" s="29"/>
    </row>
    <row r="58" spans="1:6" ht="12.75" hidden="1">
      <c r="A58" t="s">
        <v>89</v>
      </c>
      <c r="F58" s="29"/>
    </row>
    <row r="59" spans="1:10" ht="12.75" hidden="1">
      <c r="A59" t="s">
        <v>103</v>
      </c>
      <c r="F59" s="29"/>
      <c r="J59" s="14"/>
    </row>
    <row r="60" spans="1:10" ht="12.75" hidden="1">
      <c r="A60" t="s">
        <v>104</v>
      </c>
      <c r="F60" s="29"/>
      <c r="J60" s="14"/>
    </row>
    <row r="61" spans="1:10" ht="12.75" hidden="1">
      <c r="A61" t="s">
        <v>90</v>
      </c>
      <c r="F61" s="29"/>
      <c r="J61" s="14"/>
    </row>
    <row r="62" spans="1:10" ht="12.75" hidden="1">
      <c r="A62" t="s">
        <v>96</v>
      </c>
      <c r="F62" s="29"/>
      <c r="J62" s="14"/>
    </row>
    <row r="63" spans="1:10" ht="12.75" hidden="1">
      <c r="A63" t="s">
        <v>97</v>
      </c>
      <c r="F63" s="29"/>
      <c r="J63" s="14"/>
    </row>
    <row r="64" spans="1:10" ht="12.75" hidden="1">
      <c r="A64" t="s">
        <v>98</v>
      </c>
      <c r="F64" s="29"/>
      <c r="J64" s="14"/>
    </row>
    <row r="65" spans="1:10" ht="12.75" hidden="1">
      <c r="A65" t="s">
        <v>93</v>
      </c>
      <c r="D65"/>
      <c r="E65" s="13"/>
      <c r="F65" s="29"/>
      <c r="G65" s="13"/>
      <c r="J65" s="14"/>
    </row>
    <row r="66" spans="1:7" ht="12.75" hidden="1">
      <c r="A66" t="s">
        <v>73</v>
      </c>
      <c r="E66" s="13"/>
      <c r="F66" s="29"/>
      <c r="G66" s="13"/>
    </row>
    <row r="67" spans="1:7" ht="12.75" hidden="1">
      <c r="A67" t="s">
        <v>114</v>
      </c>
      <c r="D67"/>
      <c r="E67" s="13"/>
      <c r="F67" s="29"/>
      <c r="G67" s="13"/>
    </row>
    <row r="68" spans="1:7" ht="12.75" hidden="1">
      <c r="A68" t="s">
        <v>94</v>
      </c>
      <c r="C68" s="10"/>
      <c r="D68"/>
      <c r="E68" s="13"/>
      <c r="F68" s="29"/>
      <c r="G68" s="13"/>
    </row>
    <row r="69" spans="1:7" ht="12.75" hidden="1">
      <c r="A69" t="s">
        <v>115</v>
      </c>
      <c r="D69" s="13"/>
      <c r="E69" s="13"/>
      <c r="F69" s="29"/>
      <c r="G69" s="13"/>
    </row>
    <row r="70" spans="1:7" ht="12.75" hidden="1">
      <c r="A70" t="s">
        <v>102</v>
      </c>
      <c r="D70" s="13"/>
      <c r="E70" s="13"/>
      <c r="F70" s="29"/>
      <c r="G70" s="13"/>
    </row>
    <row r="71" spans="1:6" ht="12.75" hidden="1">
      <c r="A71" t="s">
        <v>30</v>
      </c>
      <c r="F71" s="29"/>
    </row>
    <row r="72" spans="1:25" s="70" customFormat="1" ht="12.75" hidden="1">
      <c r="A72" s="310"/>
      <c r="B72" s="24"/>
      <c r="C72" s="310"/>
      <c r="D72" s="311"/>
      <c r="E72" s="312"/>
      <c r="F72" s="311"/>
      <c r="G72" s="312"/>
      <c r="H72" s="313"/>
      <c r="I72" s="314"/>
      <c r="J72" s="315"/>
      <c r="K72" s="316"/>
      <c r="L72" s="313"/>
      <c r="M72" s="317"/>
      <c r="N72" s="313"/>
      <c r="O72" s="314"/>
      <c r="P72" s="315"/>
      <c r="Q72" s="25"/>
      <c r="R72" s="311"/>
      <c r="S72" s="314"/>
      <c r="T72" s="311"/>
      <c r="U72" s="38"/>
      <c r="V72" s="108"/>
      <c r="W72" s="311"/>
      <c r="X72" s="24"/>
      <c r="Y72" s="311"/>
    </row>
    <row r="73" spans="1:25" s="70" customFormat="1" ht="12.75" hidden="1">
      <c r="A73" s="310"/>
      <c r="B73" s="24"/>
      <c r="C73" s="310"/>
      <c r="D73" s="311"/>
      <c r="E73" s="312"/>
      <c r="F73" s="311"/>
      <c r="G73" s="312"/>
      <c r="H73" s="313"/>
      <c r="I73" s="314"/>
      <c r="J73" s="315"/>
      <c r="K73" s="316"/>
      <c r="L73" s="313"/>
      <c r="M73" s="317"/>
      <c r="N73" s="313"/>
      <c r="O73" s="314"/>
      <c r="P73" s="315"/>
      <c r="Q73" s="25"/>
      <c r="R73" s="311"/>
      <c r="S73" s="314"/>
      <c r="T73" s="311"/>
      <c r="U73" s="38"/>
      <c r="V73" s="108"/>
      <c r="W73" s="311"/>
      <c r="X73" s="24"/>
      <c r="Y73" s="311"/>
    </row>
    <row r="74" spans="1:25" s="70" customFormat="1" ht="12.75" hidden="1">
      <c r="A74" s="310" t="s">
        <v>36</v>
      </c>
      <c r="B74" s="24"/>
      <c r="C74" s="310"/>
      <c r="D74" s="311" t="s">
        <v>37</v>
      </c>
      <c r="E74" s="312"/>
      <c r="F74" s="311" t="s">
        <v>37</v>
      </c>
      <c r="G74" s="312"/>
      <c r="H74" s="313" t="s">
        <v>37</v>
      </c>
      <c r="I74" s="314" t="s">
        <v>38</v>
      </c>
      <c r="J74" s="315"/>
      <c r="K74" s="316"/>
      <c r="L74" s="313" t="s">
        <v>37</v>
      </c>
      <c r="M74" s="317" t="s">
        <v>38</v>
      </c>
      <c r="N74" s="313"/>
      <c r="O74" s="314"/>
      <c r="P74" s="315"/>
      <c r="Q74" s="25"/>
      <c r="R74" s="311"/>
      <c r="S74" s="314"/>
      <c r="T74" s="311"/>
      <c r="U74" s="38"/>
      <c r="V74" s="108" t="s">
        <v>72</v>
      </c>
      <c r="W74" s="311"/>
      <c r="X74" s="24"/>
      <c r="Y74" s="311"/>
    </row>
    <row r="75" spans="1:25" s="70" customFormat="1" ht="25.5" hidden="1">
      <c r="A75" s="310" t="s">
        <v>39</v>
      </c>
      <c r="B75" s="24"/>
      <c r="C75" s="310"/>
      <c r="D75" s="311" t="s">
        <v>40</v>
      </c>
      <c r="E75" s="312"/>
      <c r="F75" s="311" t="s">
        <v>41</v>
      </c>
      <c r="G75" s="312"/>
      <c r="H75" s="313" t="s">
        <v>41</v>
      </c>
      <c r="I75" s="314" t="s">
        <v>41</v>
      </c>
      <c r="J75" s="315"/>
      <c r="K75" s="316"/>
      <c r="L75" s="313" t="s">
        <v>41</v>
      </c>
      <c r="M75" s="317" t="s">
        <v>41</v>
      </c>
      <c r="N75" s="313"/>
      <c r="O75" s="314"/>
      <c r="P75" s="315"/>
      <c r="Q75" s="25"/>
      <c r="R75" s="311"/>
      <c r="S75" s="314"/>
      <c r="T75" s="311"/>
      <c r="U75" s="38"/>
      <c r="V75" s="108" t="s">
        <v>40</v>
      </c>
      <c r="W75" s="311"/>
      <c r="X75" s="24"/>
      <c r="Y75" s="311"/>
    </row>
    <row r="76" spans="1:25" s="70" customFormat="1" ht="12.75" hidden="1">
      <c r="A76" s="310" t="s">
        <v>80</v>
      </c>
      <c r="B76" s="24"/>
      <c r="C76" s="310"/>
      <c r="D76" s="311"/>
      <c r="E76" s="312"/>
      <c r="F76" s="311" t="s">
        <v>78</v>
      </c>
      <c r="G76" s="312"/>
      <c r="H76" s="313" t="s">
        <v>78</v>
      </c>
      <c r="I76" s="314" t="s">
        <v>78</v>
      </c>
      <c r="J76" s="315"/>
      <c r="K76" s="316"/>
      <c r="L76" s="313" t="s">
        <v>79</v>
      </c>
      <c r="M76" s="317" t="s">
        <v>79</v>
      </c>
      <c r="N76" s="313"/>
      <c r="O76" s="314"/>
      <c r="P76" s="315"/>
      <c r="Q76" s="25"/>
      <c r="R76" s="311"/>
      <c r="S76" s="314"/>
      <c r="T76" s="311"/>
      <c r="U76" s="38"/>
      <c r="V76" s="108"/>
      <c r="W76" s="311"/>
      <c r="X76" s="24"/>
      <c r="Y76" s="311"/>
    </row>
    <row r="77" spans="1:25" s="70" customFormat="1" ht="12.75">
      <c r="A77" s="310"/>
      <c r="B77" s="24"/>
      <c r="C77" s="310"/>
      <c r="D77" s="311"/>
      <c r="E77" s="312"/>
      <c r="F77" s="311"/>
      <c r="G77" s="312"/>
      <c r="H77" s="313"/>
      <c r="I77" s="314"/>
      <c r="J77" s="315"/>
      <c r="K77" s="316"/>
      <c r="L77" s="313"/>
      <c r="M77" s="317"/>
      <c r="N77" s="313"/>
      <c r="O77" s="314"/>
      <c r="P77" s="315"/>
      <c r="Q77" s="25"/>
      <c r="R77" s="311"/>
      <c r="S77" s="314"/>
      <c r="T77" s="311"/>
      <c r="U77" s="38"/>
      <c r="V77" s="108"/>
      <c r="W77" s="311"/>
      <c r="X77" s="24"/>
      <c r="Y77" s="311"/>
    </row>
    <row r="78" spans="1:25" ht="12.75">
      <c r="A78" s="68" t="s">
        <v>70</v>
      </c>
      <c r="C78" s="71" t="s">
        <v>58</v>
      </c>
      <c r="D78" s="124">
        <v>-1263.8129999999667</v>
      </c>
      <c r="E78" s="22"/>
      <c r="F78" s="124">
        <v>7135.421279999993</v>
      </c>
      <c r="G78" s="22"/>
      <c r="H78" s="126">
        <v>7135.421279999993</v>
      </c>
      <c r="I78" s="101">
        <v>342.2719099999985</v>
      </c>
      <c r="J78" s="127">
        <f>I78-H78</f>
        <v>-6793.149369999995</v>
      </c>
      <c r="K78" s="22"/>
      <c r="L78" s="101">
        <v>-8919.152040000003</v>
      </c>
      <c r="M78" s="119">
        <v>-79.73459</v>
      </c>
      <c r="N78" s="126">
        <f>-L78</f>
        <v>8919.152040000003</v>
      </c>
      <c r="O78" s="101">
        <f>-M78</f>
        <v>79.73459</v>
      </c>
      <c r="P78" s="127">
        <f>N78-O78</f>
        <v>8839.417450000003</v>
      </c>
      <c r="Q78" s="20"/>
      <c r="R78" s="124">
        <f>J78+P78</f>
        <v>2046.268080000008</v>
      </c>
      <c r="S78" s="373"/>
      <c r="T78" s="124">
        <f>L78+R78</f>
        <v>-6872.883959999995</v>
      </c>
      <c r="U78" s="39"/>
      <c r="V78" s="110">
        <v>0</v>
      </c>
      <c r="W78" s="124">
        <f>D78+V78</f>
        <v>-1263.8129999999667</v>
      </c>
      <c r="X78" s="68"/>
      <c r="Y78" s="124">
        <f>W78-D78</f>
        <v>0</v>
      </c>
    </row>
    <row r="79" spans="1:25" s="70" customFormat="1" ht="12.75">
      <c r="A79" s="310"/>
      <c r="B79" s="24"/>
      <c r="C79" s="310"/>
      <c r="D79" s="311"/>
      <c r="E79" s="312"/>
      <c r="F79" s="311"/>
      <c r="G79" s="312"/>
      <c r="H79" s="313"/>
      <c r="I79" s="314"/>
      <c r="J79" s="315"/>
      <c r="K79" s="316"/>
      <c r="L79" s="313"/>
      <c r="M79" s="317"/>
      <c r="N79" s="313"/>
      <c r="O79" s="314"/>
      <c r="P79" s="315"/>
      <c r="Q79" s="25"/>
      <c r="R79" s="311"/>
      <c r="S79" s="314"/>
      <c r="T79" s="311"/>
      <c r="U79" s="38"/>
      <c r="V79" s="108"/>
      <c r="W79" s="311"/>
      <c r="X79" s="24"/>
      <c r="Y79" s="311"/>
    </row>
    <row r="80" spans="1:25" s="70" customFormat="1" ht="12.75">
      <c r="A80" s="310"/>
      <c r="C80" s="1" t="s">
        <v>151</v>
      </c>
      <c r="D80" s="311"/>
      <c r="E80" s="312"/>
      <c r="F80" s="311"/>
      <c r="G80" s="312"/>
      <c r="H80" s="313"/>
      <c r="I80" s="314"/>
      <c r="J80" s="315"/>
      <c r="K80" s="316"/>
      <c r="L80" s="313"/>
      <c r="M80" s="317"/>
      <c r="N80" s="313"/>
      <c r="O80" s="314"/>
      <c r="P80" s="315"/>
      <c r="Q80" s="25"/>
      <c r="R80" s="311"/>
      <c r="S80" s="314"/>
      <c r="T80" s="311"/>
      <c r="U80" s="38"/>
      <c r="V80" s="108"/>
      <c r="W80" s="311"/>
      <c r="X80" s="24"/>
      <c r="Y80" s="311"/>
    </row>
    <row r="81" spans="1:6" ht="12.75" hidden="1">
      <c r="A81" t="s">
        <v>162</v>
      </c>
      <c r="F81" s="29"/>
    </row>
    <row r="82" spans="1:6" ht="12.75" hidden="1">
      <c r="A82" t="s">
        <v>129</v>
      </c>
      <c r="F82" s="29"/>
    </row>
    <row r="83" spans="1:6" ht="12.75" hidden="1">
      <c r="A83" t="s">
        <v>89</v>
      </c>
      <c r="F83" s="29"/>
    </row>
    <row r="84" spans="1:8" ht="12.75" hidden="1">
      <c r="A84" t="s">
        <v>103</v>
      </c>
      <c r="E84" s="66"/>
      <c r="F84" s="410"/>
      <c r="G84" s="66"/>
      <c r="H84" s="66"/>
    </row>
    <row r="85" spans="1:8" ht="12.75" hidden="1">
      <c r="A85" t="s">
        <v>104</v>
      </c>
      <c r="E85" s="66"/>
      <c r="F85" s="410"/>
      <c r="G85" s="66"/>
      <c r="H85" s="66"/>
    </row>
    <row r="86" spans="1:8" ht="12.75" hidden="1">
      <c r="A86" t="s">
        <v>100</v>
      </c>
      <c r="E86" s="66"/>
      <c r="F86" s="410"/>
      <c r="G86" s="66"/>
      <c r="H86" s="66"/>
    </row>
    <row r="87" spans="1:8" ht="12.75" hidden="1">
      <c r="A87" t="s">
        <v>101</v>
      </c>
      <c r="E87" s="67"/>
      <c r="F87" s="411"/>
      <c r="G87" s="67"/>
      <c r="H87" s="67"/>
    </row>
    <row r="88" spans="1:8" ht="12.75" hidden="1">
      <c r="A88" t="s">
        <v>90</v>
      </c>
      <c r="E88" s="67"/>
      <c r="F88" s="411"/>
      <c r="G88" s="67"/>
      <c r="H88" s="67"/>
    </row>
    <row r="89" spans="1:6" ht="12.75" hidden="1">
      <c r="A89" t="s">
        <v>85</v>
      </c>
      <c r="F89" s="29"/>
    </row>
    <row r="90" spans="1:6" ht="12.75" hidden="1">
      <c r="A90" t="s">
        <v>88</v>
      </c>
      <c r="F90" s="29"/>
    </row>
    <row r="91" spans="1:8" ht="12.75" hidden="1">
      <c r="A91" t="s">
        <v>97</v>
      </c>
      <c r="F91" s="355" t="s">
        <v>131</v>
      </c>
      <c r="H91" s="45" t="s">
        <v>131</v>
      </c>
    </row>
    <row r="92" spans="1:6" ht="12.75" hidden="1">
      <c r="A92" t="s">
        <v>98</v>
      </c>
      <c r="F92" s="29"/>
    </row>
    <row r="93" spans="1:10" ht="12.75" hidden="1">
      <c r="A93" t="s">
        <v>93</v>
      </c>
      <c r="D93" s="13"/>
      <c r="E93" s="13"/>
      <c r="F93" s="29"/>
      <c r="G93" s="13"/>
      <c r="J93" s="14"/>
    </row>
    <row r="94" spans="1:10" ht="12.75" hidden="1">
      <c r="A94" t="s">
        <v>130</v>
      </c>
      <c r="D94" s="13"/>
      <c r="E94" s="13"/>
      <c r="F94" s="29"/>
      <c r="G94" s="13"/>
      <c r="J94" s="14"/>
    </row>
    <row r="95" spans="1:10" ht="12.75" hidden="1">
      <c r="A95" t="s">
        <v>73</v>
      </c>
      <c r="B95" s="48"/>
      <c r="C95" s="49"/>
      <c r="D95" s="13"/>
      <c r="E95" s="13"/>
      <c r="F95" s="29"/>
      <c r="G95" s="13"/>
      <c r="J95" s="14"/>
    </row>
    <row r="96" spans="1:10" ht="12.75" hidden="1">
      <c r="A96" t="s">
        <v>94</v>
      </c>
      <c r="F96" s="29"/>
      <c r="J96" s="14"/>
    </row>
    <row r="97" spans="1:6" ht="12.75" hidden="1">
      <c r="A97" t="s">
        <v>122</v>
      </c>
      <c r="F97" s="29"/>
    </row>
    <row r="98" spans="1:6" ht="12.75" hidden="1">
      <c r="A98" t="s">
        <v>91</v>
      </c>
      <c r="F98" s="29"/>
    </row>
    <row r="99" spans="1:6" ht="12.75" hidden="1">
      <c r="A99" t="s">
        <v>92</v>
      </c>
      <c r="F99" s="29"/>
    </row>
    <row r="100" spans="1:6" ht="12.75" hidden="1">
      <c r="A100" t="s">
        <v>105</v>
      </c>
      <c r="F100" s="29"/>
    </row>
    <row r="101" spans="1:6" ht="12.75" hidden="1">
      <c r="A101" t="s">
        <v>30</v>
      </c>
      <c r="F101" s="29"/>
    </row>
    <row r="102" spans="1:25" ht="12.75" hidden="1">
      <c r="A102" t="s">
        <v>36</v>
      </c>
      <c r="B102" t="s">
        <v>12</v>
      </c>
      <c r="C102" t="s">
        <v>128</v>
      </c>
      <c r="D102" s="29" t="s">
        <v>37</v>
      </c>
      <c r="F102" s="29" t="s">
        <v>37</v>
      </c>
      <c r="H102" s="33" t="s">
        <v>37</v>
      </c>
      <c r="I102" s="20" t="s">
        <v>38</v>
      </c>
      <c r="J102" s="34"/>
      <c r="L102" s="33" t="s">
        <v>37</v>
      </c>
      <c r="M102" s="116" t="s">
        <v>38</v>
      </c>
      <c r="N102" s="33"/>
      <c r="O102" s="20"/>
      <c r="P102" s="34"/>
      <c r="R102" s="29"/>
      <c r="S102" s="20"/>
      <c r="T102" s="29"/>
      <c r="V102" s="106" t="s">
        <v>72</v>
      </c>
      <c r="W102" s="29"/>
      <c r="Y102" s="29"/>
    </row>
    <row r="103" spans="1:25" ht="12.75" hidden="1">
      <c r="A103" t="s">
        <v>39</v>
      </c>
      <c r="D103" s="29" t="s">
        <v>40</v>
      </c>
      <c r="F103" s="29" t="s">
        <v>41</v>
      </c>
      <c r="H103" s="33" t="s">
        <v>41</v>
      </c>
      <c r="I103" s="20" t="s">
        <v>41</v>
      </c>
      <c r="J103" s="34"/>
      <c r="L103" s="33" t="s">
        <v>41</v>
      </c>
      <c r="M103" s="116" t="s">
        <v>41</v>
      </c>
      <c r="N103" s="33"/>
      <c r="O103" s="20"/>
      <c r="P103" s="34"/>
      <c r="R103" s="29"/>
      <c r="S103" s="20"/>
      <c r="T103" s="29"/>
      <c r="V103" s="107" t="s">
        <v>40</v>
      </c>
      <c r="W103" s="29"/>
      <c r="Y103" s="29"/>
    </row>
    <row r="104" spans="1:25" ht="12.75" hidden="1">
      <c r="A104" t="s">
        <v>80</v>
      </c>
      <c r="D104" s="29"/>
      <c r="F104" s="29" t="s">
        <v>78</v>
      </c>
      <c r="H104" s="33" t="s">
        <v>78</v>
      </c>
      <c r="I104" s="20" t="s">
        <v>78</v>
      </c>
      <c r="J104" s="34"/>
      <c r="L104" s="33" t="s">
        <v>79</v>
      </c>
      <c r="M104" s="116" t="s">
        <v>79</v>
      </c>
      <c r="N104" s="33"/>
      <c r="O104" s="20"/>
      <c r="P104" s="34"/>
      <c r="R104" s="29"/>
      <c r="S104" s="20"/>
      <c r="T104" s="29"/>
      <c r="W104" s="29"/>
      <c r="Y104" s="29"/>
    </row>
    <row r="105" spans="1:25" s="70" customFormat="1" ht="12.75">
      <c r="A105" s="24" t="s">
        <v>168</v>
      </c>
      <c r="B105" s="24"/>
      <c r="C105" s="24" t="s">
        <v>203</v>
      </c>
      <c r="D105" s="30">
        <v>100.00000000000449</v>
      </c>
      <c r="E105" s="25"/>
      <c r="F105" s="30">
        <f>H105-N105</f>
        <v>-1674</v>
      </c>
      <c r="G105" s="25"/>
      <c r="H105" s="35">
        <v>27274</v>
      </c>
      <c r="I105" s="26">
        <v>31757.90158</v>
      </c>
      <c r="J105" s="36">
        <f>I105-H105</f>
        <v>4483.901580000002</v>
      </c>
      <c r="K105" s="25"/>
      <c r="L105" s="35">
        <v>-28948</v>
      </c>
      <c r="M105" s="117">
        <f>-37884.30428+4452</f>
        <v>-33432.30428</v>
      </c>
      <c r="N105" s="35">
        <f>-L105</f>
        <v>28948</v>
      </c>
      <c r="O105" s="26">
        <f>-M105</f>
        <v>33432.30428</v>
      </c>
      <c r="P105" s="36">
        <f>N105-O105</f>
        <v>-4484.304279999997</v>
      </c>
      <c r="Q105" s="25"/>
      <c r="R105" s="30">
        <f>J105+P105</f>
        <v>-0.4026999999950931</v>
      </c>
      <c r="S105" s="26"/>
      <c r="T105" s="30">
        <f>L105+R105</f>
        <v>-28948.402699999995</v>
      </c>
      <c r="U105" s="38"/>
      <c r="V105" s="108">
        <v>0</v>
      </c>
      <c r="W105" s="30">
        <f>D105+V105</f>
        <v>100.00000000000449</v>
      </c>
      <c r="X105" s="24"/>
      <c r="Y105" s="30">
        <f>W105-D105</f>
        <v>0</v>
      </c>
    </row>
    <row r="106" spans="1:25" s="70" customFormat="1" ht="12.75">
      <c r="A106" s="24" t="s">
        <v>57</v>
      </c>
      <c r="B106" s="24"/>
      <c r="C106" s="24" t="s">
        <v>205</v>
      </c>
      <c r="D106" s="30">
        <v>3575.2639999999997</v>
      </c>
      <c r="E106" s="25"/>
      <c r="F106" s="30">
        <f aca="true" t="shared" si="11" ref="F106:F169">H106-N106</f>
        <v>517</v>
      </c>
      <c r="G106" s="25"/>
      <c r="H106" s="35">
        <v>517</v>
      </c>
      <c r="I106" s="26">
        <v>604.54499</v>
      </c>
      <c r="J106" s="36">
        <f>I106-H106</f>
        <v>87.54498999999998</v>
      </c>
      <c r="K106" s="25"/>
      <c r="L106" s="35">
        <v>0</v>
      </c>
      <c r="M106" s="117">
        <v>0</v>
      </c>
      <c r="N106" s="35">
        <f>-L106</f>
        <v>0</v>
      </c>
      <c r="O106" s="26">
        <f>-M106</f>
        <v>0</v>
      </c>
      <c r="P106" s="36">
        <f>N106-O106</f>
        <v>0</v>
      </c>
      <c r="Q106" s="25"/>
      <c r="R106" s="30">
        <f>J106+P106</f>
        <v>87.54498999999998</v>
      </c>
      <c r="S106" s="26"/>
      <c r="T106" s="30">
        <f>L106+R106</f>
        <v>87.54498999999998</v>
      </c>
      <c r="U106" s="38"/>
      <c r="V106" s="108">
        <v>0</v>
      </c>
      <c r="W106" s="30">
        <f>D106+V106</f>
        <v>3575.2639999999997</v>
      </c>
      <c r="X106" s="24"/>
      <c r="Y106" s="30">
        <f>W106-D106</f>
        <v>0</v>
      </c>
    </row>
    <row r="107" spans="1:20" ht="12.75" hidden="1">
      <c r="A107" t="s">
        <v>163</v>
      </c>
      <c r="B107" s="46"/>
      <c r="C107" s="46"/>
      <c r="D107" s="47"/>
      <c r="E107" s="47"/>
      <c r="F107" s="30">
        <f t="shared" si="11"/>
        <v>0</v>
      </c>
      <c r="G107" s="47"/>
      <c r="H107" s="47"/>
      <c r="I107" s="47"/>
      <c r="J107" s="47"/>
      <c r="K107" s="47"/>
      <c r="L107" s="47"/>
      <c r="N107" s="47"/>
      <c r="O107" s="47"/>
      <c r="P107" s="47"/>
      <c r="Q107" s="47"/>
      <c r="R107" s="47"/>
      <c r="S107" s="47"/>
      <c r="T107" s="47"/>
    </row>
    <row r="108" spans="1:20" ht="12.75" hidden="1">
      <c r="A108" s="46" t="s">
        <v>129</v>
      </c>
      <c r="B108" s="46"/>
      <c r="C108" s="46"/>
      <c r="D108" s="47"/>
      <c r="E108" s="47"/>
      <c r="F108" s="30">
        <f t="shared" si="11"/>
        <v>0</v>
      </c>
      <c r="G108" s="47"/>
      <c r="H108" s="47"/>
      <c r="I108" s="47"/>
      <c r="J108" s="47"/>
      <c r="K108" s="47"/>
      <c r="L108" s="47"/>
      <c r="N108" s="47"/>
      <c r="O108" s="47"/>
      <c r="P108" s="47"/>
      <c r="Q108" s="47"/>
      <c r="R108" s="47"/>
      <c r="S108" s="47"/>
      <c r="T108" s="47"/>
    </row>
    <row r="109" spans="1:20" ht="12.75" hidden="1">
      <c r="A109" s="46" t="s">
        <v>89</v>
      </c>
      <c r="B109" s="46"/>
      <c r="C109" s="46"/>
      <c r="D109" s="47"/>
      <c r="E109" s="47"/>
      <c r="F109" s="30">
        <f t="shared" si="11"/>
        <v>0</v>
      </c>
      <c r="G109" s="47"/>
      <c r="H109" s="47"/>
      <c r="I109" s="47"/>
      <c r="J109" s="47"/>
      <c r="K109" s="47"/>
      <c r="L109" s="47"/>
      <c r="N109" s="47"/>
      <c r="O109" s="47"/>
      <c r="P109" s="47"/>
      <c r="Q109" s="47"/>
      <c r="R109" s="47"/>
      <c r="S109" s="47"/>
      <c r="T109" s="47"/>
    </row>
    <row r="110" spans="1:20" ht="12.75" hidden="1">
      <c r="A110" s="46" t="s">
        <v>103</v>
      </c>
      <c r="B110" s="46"/>
      <c r="C110" s="46"/>
      <c r="D110" s="47"/>
      <c r="E110" s="47"/>
      <c r="F110" s="30">
        <f t="shared" si="11"/>
        <v>0</v>
      </c>
      <c r="G110" s="47"/>
      <c r="H110" s="47"/>
      <c r="I110" s="47"/>
      <c r="J110" s="47"/>
      <c r="K110" s="47"/>
      <c r="L110" s="47"/>
      <c r="N110" s="47"/>
      <c r="O110" s="47"/>
      <c r="P110" s="47"/>
      <c r="Q110" s="47"/>
      <c r="R110" s="47"/>
      <c r="S110" s="47"/>
      <c r="T110" s="47"/>
    </row>
    <row r="111" spans="1:20" ht="12.75" hidden="1">
      <c r="A111" s="46" t="s">
        <v>104</v>
      </c>
      <c r="B111" s="46"/>
      <c r="C111" s="46"/>
      <c r="D111" s="47"/>
      <c r="E111" s="47"/>
      <c r="F111" s="30">
        <f t="shared" si="11"/>
        <v>0</v>
      </c>
      <c r="G111" s="47"/>
      <c r="H111" s="47"/>
      <c r="I111" s="47"/>
      <c r="J111" s="47"/>
      <c r="K111" s="47"/>
      <c r="L111" s="47"/>
      <c r="N111" s="47"/>
      <c r="O111" s="47"/>
      <c r="P111" s="47"/>
      <c r="Q111" s="47"/>
      <c r="R111" s="47"/>
      <c r="S111" s="47"/>
      <c r="T111" s="47"/>
    </row>
    <row r="112" spans="1:20" ht="12.75" hidden="1">
      <c r="A112" t="s">
        <v>145</v>
      </c>
      <c r="B112" s="46"/>
      <c r="C112" s="46"/>
      <c r="D112" s="47"/>
      <c r="E112" s="47"/>
      <c r="F112" s="30">
        <f t="shared" si="11"/>
        <v>0</v>
      </c>
      <c r="G112" s="47"/>
      <c r="H112" s="47"/>
      <c r="I112" s="47"/>
      <c r="J112" s="47"/>
      <c r="K112" s="47"/>
      <c r="L112" s="47"/>
      <c r="N112" s="47"/>
      <c r="O112" s="47"/>
      <c r="P112" s="47"/>
      <c r="Q112" s="47"/>
      <c r="R112" s="47"/>
      <c r="S112" s="47"/>
      <c r="T112" s="47"/>
    </row>
    <row r="113" spans="1:20" ht="12.75" hidden="1">
      <c r="A113" s="46" t="s">
        <v>101</v>
      </c>
      <c r="B113" s="46"/>
      <c r="C113" s="46"/>
      <c r="D113" s="47"/>
      <c r="E113" s="47"/>
      <c r="F113" s="30">
        <f t="shared" si="11"/>
        <v>0</v>
      </c>
      <c r="G113" s="47"/>
      <c r="H113" s="47"/>
      <c r="I113" s="47"/>
      <c r="J113" s="47"/>
      <c r="K113" s="47"/>
      <c r="L113" s="47"/>
      <c r="N113" s="47"/>
      <c r="O113" s="47"/>
      <c r="P113" s="47"/>
      <c r="Q113" s="47"/>
      <c r="R113" s="47"/>
      <c r="S113" s="47"/>
      <c r="T113" s="47"/>
    </row>
    <row r="114" spans="1:20" ht="12.75" hidden="1">
      <c r="A114" s="46" t="s">
        <v>90</v>
      </c>
      <c r="B114" s="46"/>
      <c r="C114" s="46"/>
      <c r="D114" s="47"/>
      <c r="E114" s="47"/>
      <c r="F114" s="30">
        <f t="shared" si="11"/>
        <v>0</v>
      </c>
      <c r="G114" s="47"/>
      <c r="H114" s="47"/>
      <c r="I114" s="47"/>
      <c r="J114" s="47"/>
      <c r="K114" s="47"/>
      <c r="L114" s="47"/>
      <c r="N114" s="47"/>
      <c r="O114" s="47"/>
      <c r="P114" s="47"/>
      <c r="Q114" s="47"/>
      <c r="R114" s="47"/>
      <c r="S114" s="47"/>
      <c r="T114" s="47"/>
    </row>
    <row r="115" spans="1:20" ht="12.75" hidden="1">
      <c r="A115" s="46" t="s">
        <v>97</v>
      </c>
      <c r="B115" s="46"/>
      <c r="C115" s="46"/>
      <c r="D115" s="45" t="s">
        <v>119</v>
      </c>
      <c r="E115" s="45"/>
      <c r="F115" s="30">
        <f t="shared" si="11"/>
        <v>0</v>
      </c>
      <c r="G115" s="45"/>
      <c r="H115" s="45"/>
      <c r="I115" s="47"/>
      <c r="J115" s="47"/>
      <c r="K115" s="47"/>
      <c r="L115" s="47"/>
      <c r="N115" s="47"/>
      <c r="O115" s="47"/>
      <c r="P115" s="47"/>
      <c r="Q115" s="47"/>
      <c r="R115" s="47"/>
      <c r="S115" s="47"/>
      <c r="T115" s="47"/>
    </row>
    <row r="116" spans="1:20" ht="12.75" hidden="1">
      <c r="A116" s="46" t="s">
        <v>98</v>
      </c>
      <c r="B116" s="46"/>
      <c r="C116" s="46"/>
      <c r="D116" s="47"/>
      <c r="E116" s="47"/>
      <c r="F116" s="30">
        <f t="shared" si="11"/>
        <v>0</v>
      </c>
      <c r="G116" s="47"/>
      <c r="H116" s="47"/>
      <c r="I116" s="47"/>
      <c r="J116" s="47"/>
      <c r="K116" s="47"/>
      <c r="L116" s="47"/>
      <c r="N116" s="47"/>
      <c r="O116" s="47"/>
      <c r="P116" s="47"/>
      <c r="Q116" s="47"/>
      <c r="R116" s="47"/>
      <c r="S116" s="47"/>
      <c r="T116" s="47"/>
    </row>
    <row r="117" spans="1:20" ht="12.75" hidden="1">
      <c r="A117" s="46" t="s">
        <v>93</v>
      </c>
      <c r="B117" s="46"/>
      <c r="C117" s="46"/>
      <c r="D117" s="47"/>
      <c r="E117" s="47"/>
      <c r="F117" s="30">
        <f t="shared" si="11"/>
        <v>0</v>
      </c>
      <c r="G117" s="47"/>
      <c r="H117" s="47"/>
      <c r="I117" s="47"/>
      <c r="J117" s="47"/>
      <c r="K117" s="47"/>
      <c r="L117" s="47"/>
      <c r="N117" s="47"/>
      <c r="O117" s="47"/>
      <c r="P117" s="47"/>
      <c r="Q117" s="47"/>
      <c r="R117" s="47"/>
      <c r="S117" s="47"/>
      <c r="T117" s="47"/>
    </row>
    <row r="118" spans="1:20" ht="12.75" hidden="1">
      <c r="A118" s="46" t="s">
        <v>142</v>
      </c>
      <c r="B118" s="48"/>
      <c r="C118" s="49"/>
      <c r="D118" s="50"/>
      <c r="E118" s="50"/>
      <c r="F118" s="30">
        <f t="shared" si="11"/>
        <v>0</v>
      </c>
      <c r="G118" s="50"/>
      <c r="H118" s="47"/>
      <c r="I118" s="47"/>
      <c r="J118" s="51"/>
      <c r="K118" s="47"/>
      <c r="L118" s="47"/>
      <c r="N118" s="47"/>
      <c r="O118" s="47"/>
      <c r="P118" s="47"/>
      <c r="Q118" s="47"/>
      <c r="R118" s="47"/>
      <c r="S118" s="47"/>
      <c r="T118" s="47"/>
    </row>
    <row r="119" spans="1:20" ht="12.75" hidden="1">
      <c r="A119" s="46" t="s">
        <v>73</v>
      </c>
      <c r="B119" s="48"/>
      <c r="C119" s="49"/>
      <c r="D119" s="50"/>
      <c r="E119" s="50"/>
      <c r="F119" s="30">
        <f t="shared" si="11"/>
        <v>0</v>
      </c>
      <c r="G119" s="50"/>
      <c r="H119" s="47"/>
      <c r="I119" s="47"/>
      <c r="J119" s="51"/>
      <c r="K119" s="47"/>
      <c r="L119" s="47"/>
      <c r="N119" s="47"/>
      <c r="O119" s="47"/>
      <c r="P119" s="47"/>
      <c r="Q119" s="47"/>
      <c r="R119" s="47"/>
      <c r="S119" s="47"/>
      <c r="T119" s="47"/>
    </row>
    <row r="120" spans="1:20" ht="12.75" hidden="1">
      <c r="A120" s="46" t="s">
        <v>94</v>
      </c>
      <c r="B120" s="48"/>
      <c r="C120" s="49"/>
      <c r="D120" s="50"/>
      <c r="E120" s="50"/>
      <c r="F120" s="30">
        <f t="shared" si="11"/>
        <v>0</v>
      </c>
      <c r="G120" s="50"/>
      <c r="H120" s="47"/>
      <c r="I120" s="47"/>
      <c r="J120" s="51"/>
      <c r="K120" s="47"/>
      <c r="L120" s="47"/>
      <c r="N120" s="47"/>
      <c r="O120" s="47"/>
      <c r="P120" s="47"/>
      <c r="Q120" s="47"/>
      <c r="R120" s="47"/>
      <c r="S120" s="47"/>
      <c r="T120" s="47"/>
    </row>
    <row r="121" spans="1:20" ht="12.75" hidden="1">
      <c r="A121" s="46" t="s">
        <v>95</v>
      </c>
      <c r="B121" s="48"/>
      <c r="C121" s="49"/>
      <c r="D121" s="50"/>
      <c r="E121" s="50"/>
      <c r="F121" s="30">
        <f t="shared" si="11"/>
        <v>0</v>
      </c>
      <c r="G121" s="50"/>
      <c r="H121" s="47"/>
      <c r="I121" s="47"/>
      <c r="J121" s="51"/>
      <c r="K121" s="47"/>
      <c r="L121" s="47"/>
      <c r="N121" s="47"/>
      <c r="O121" s="47"/>
      <c r="P121" s="47"/>
      <c r="Q121" s="47"/>
      <c r="R121" s="47"/>
      <c r="S121" s="47"/>
      <c r="T121" s="47"/>
    </row>
    <row r="122" spans="1:20" ht="12.75" hidden="1">
      <c r="A122" t="s">
        <v>146</v>
      </c>
      <c r="B122" s="46"/>
      <c r="C122" s="46"/>
      <c r="D122" s="47"/>
      <c r="E122" s="47"/>
      <c r="F122" s="30">
        <f t="shared" si="11"/>
        <v>0</v>
      </c>
      <c r="G122" s="47"/>
      <c r="H122" s="47"/>
      <c r="I122" s="47"/>
      <c r="J122" s="47"/>
      <c r="K122" s="47"/>
      <c r="L122" s="47"/>
      <c r="N122" s="47"/>
      <c r="O122" s="47"/>
      <c r="P122" s="47"/>
      <c r="Q122" s="47"/>
      <c r="R122" s="47"/>
      <c r="S122" s="47"/>
      <c r="T122" s="47"/>
    </row>
    <row r="123" spans="1:20" ht="12.75" hidden="1">
      <c r="A123" s="46" t="s">
        <v>92</v>
      </c>
      <c r="B123" s="46"/>
      <c r="C123" s="46"/>
      <c r="D123" s="47"/>
      <c r="E123" s="47"/>
      <c r="F123" s="30">
        <f t="shared" si="11"/>
        <v>0</v>
      </c>
      <c r="G123" s="47"/>
      <c r="H123" s="47"/>
      <c r="I123" s="47"/>
      <c r="J123" s="47"/>
      <c r="K123" s="47"/>
      <c r="L123" s="47"/>
      <c r="N123" s="47"/>
      <c r="O123" s="47"/>
      <c r="P123" s="47"/>
      <c r="Q123" s="47"/>
      <c r="R123" s="47"/>
      <c r="S123" s="47"/>
      <c r="T123" s="47"/>
    </row>
    <row r="124" spans="1:20" ht="12.75" hidden="1">
      <c r="A124" t="s">
        <v>136</v>
      </c>
      <c r="B124" s="46"/>
      <c r="C124" s="46"/>
      <c r="D124" s="47"/>
      <c r="E124" s="47"/>
      <c r="F124" s="30">
        <f t="shared" si="11"/>
        <v>0</v>
      </c>
      <c r="G124" s="47"/>
      <c r="H124" s="47"/>
      <c r="I124" s="47"/>
      <c r="J124" s="47"/>
      <c r="K124" s="47"/>
      <c r="L124" s="47"/>
      <c r="N124" s="47"/>
      <c r="O124" s="47"/>
      <c r="P124" s="47"/>
      <c r="Q124" s="47"/>
      <c r="R124" s="47"/>
      <c r="S124" s="47"/>
      <c r="T124" s="47"/>
    </row>
    <row r="125" spans="1:20" ht="12.75" hidden="1">
      <c r="A125" s="46" t="s">
        <v>30</v>
      </c>
      <c r="B125" s="46"/>
      <c r="C125" s="46"/>
      <c r="D125" s="47"/>
      <c r="E125" s="47"/>
      <c r="F125" s="30">
        <f t="shared" si="11"/>
        <v>0</v>
      </c>
      <c r="G125" s="47"/>
      <c r="H125" s="47"/>
      <c r="I125" s="47"/>
      <c r="J125" s="47"/>
      <c r="K125" s="47"/>
      <c r="L125" s="47"/>
      <c r="N125" s="47"/>
      <c r="O125" s="47"/>
      <c r="P125" s="47"/>
      <c r="Q125" s="47"/>
      <c r="R125" s="47"/>
      <c r="S125" s="47"/>
      <c r="T125" s="47"/>
    </row>
    <row r="126" spans="1:25" ht="12.75" hidden="1">
      <c r="A126" s="46" t="s">
        <v>36</v>
      </c>
      <c r="C126" s="46"/>
      <c r="D126" s="52" t="s">
        <v>37</v>
      </c>
      <c r="E126" s="47"/>
      <c r="F126" s="30" t="e">
        <f t="shared" si="11"/>
        <v>#VALUE!</v>
      </c>
      <c r="G126" s="47"/>
      <c r="H126" s="53" t="s">
        <v>37</v>
      </c>
      <c r="I126" s="54" t="s">
        <v>38</v>
      </c>
      <c r="J126" s="55"/>
      <c r="K126" s="47"/>
      <c r="L126" s="53" t="s">
        <v>37</v>
      </c>
      <c r="M126" s="116" t="s">
        <v>38</v>
      </c>
      <c r="N126" s="53"/>
      <c r="O126" s="54"/>
      <c r="P126" s="55"/>
      <c r="Q126" s="47"/>
      <c r="R126" s="52"/>
      <c r="S126" s="54"/>
      <c r="T126" s="52"/>
      <c r="V126" s="106" t="s">
        <v>72</v>
      </c>
      <c r="W126" s="29"/>
      <c r="Y126" s="29"/>
    </row>
    <row r="127" spans="1:25" ht="12.75" hidden="1">
      <c r="A127" s="46" t="s">
        <v>39</v>
      </c>
      <c r="B127" s="46"/>
      <c r="C127" s="46"/>
      <c r="D127" s="52" t="s">
        <v>40</v>
      </c>
      <c r="E127" s="47"/>
      <c r="F127" s="30" t="e">
        <f t="shared" si="11"/>
        <v>#VALUE!</v>
      </c>
      <c r="G127" s="47"/>
      <c r="H127" s="53" t="s">
        <v>41</v>
      </c>
      <c r="I127" s="54" t="s">
        <v>41</v>
      </c>
      <c r="J127" s="55"/>
      <c r="K127" s="47"/>
      <c r="L127" s="53" t="s">
        <v>41</v>
      </c>
      <c r="M127" s="116" t="s">
        <v>41</v>
      </c>
      <c r="N127" s="53"/>
      <c r="O127" s="54"/>
      <c r="P127" s="55"/>
      <c r="Q127" s="47"/>
      <c r="R127" s="52"/>
      <c r="S127" s="54"/>
      <c r="T127" s="52"/>
      <c r="V127" s="107" t="s">
        <v>40</v>
      </c>
      <c r="W127" s="29"/>
      <c r="Y127" s="29"/>
    </row>
    <row r="128" spans="1:25" ht="12.75" hidden="1">
      <c r="A128" s="46" t="s">
        <v>80</v>
      </c>
      <c r="B128" s="46"/>
      <c r="C128" s="46"/>
      <c r="D128" s="52"/>
      <c r="E128" s="47"/>
      <c r="F128" s="30" t="e">
        <f t="shared" si="11"/>
        <v>#VALUE!</v>
      </c>
      <c r="G128" s="47"/>
      <c r="H128" s="53" t="s">
        <v>78</v>
      </c>
      <c r="I128" s="54" t="s">
        <v>78</v>
      </c>
      <c r="J128" s="55"/>
      <c r="K128" s="47"/>
      <c r="L128" s="53" t="s">
        <v>79</v>
      </c>
      <c r="M128" s="116" t="s">
        <v>79</v>
      </c>
      <c r="N128" s="53"/>
      <c r="O128" s="54"/>
      <c r="P128" s="55"/>
      <c r="Q128" s="47"/>
      <c r="R128" s="52"/>
      <c r="S128" s="54"/>
      <c r="T128" s="52"/>
      <c r="W128" s="29"/>
      <c r="Y128" s="29"/>
    </row>
    <row r="129" spans="1:25" s="70" customFormat="1" ht="12.75">
      <c r="A129" s="56" t="s">
        <v>137</v>
      </c>
      <c r="B129" s="79"/>
      <c r="C129" s="56" t="s">
        <v>119</v>
      </c>
      <c r="D129" s="57">
        <v>-675.154</v>
      </c>
      <c r="E129" s="58"/>
      <c r="F129" s="30">
        <f t="shared" si="11"/>
        <v>0</v>
      </c>
      <c r="G129" s="58"/>
      <c r="H129" s="59">
        <v>0</v>
      </c>
      <c r="I129" s="60">
        <v>0</v>
      </c>
      <c r="J129" s="36">
        <f>I129-H129</f>
        <v>0</v>
      </c>
      <c r="K129" s="58"/>
      <c r="L129" s="59">
        <v>0</v>
      </c>
      <c r="M129" s="117">
        <v>0</v>
      </c>
      <c r="N129" s="59">
        <f>-L129</f>
        <v>0</v>
      </c>
      <c r="O129" s="60">
        <f>-M129</f>
        <v>0</v>
      </c>
      <c r="P129" s="61">
        <f>N129-O129</f>
        <v>0</v>
      </c>
      <c r="Q129" s="58"/>
      <c r="R129" s="57">
        <f>J129+P129</f>
        <v>0</v>
      </c>
      <c r="S129" s="60"/>
      <c r="T129" s="57">
        <f>L129+R129</f>
        <v>0</v>
      </c>
      <c r="U129" s="38"/>
      <c r="V129" s="108">
        <v>0</v>
      </c>
      <c r="W129" s="30">
        <f>D129+V129</f>
        <v>-675.154</v>
      </c>
      <c r="X129" s="24"/>
      <c r="Y129" s="30">
        <f>W129-D129</f>
        <v>0</v>
      </c>
    </row>
    <row r="130" spans="1:25" s="70" customFormat="1" ht="12.75" hidden="1">
      <c r="A130" s="78" t="s">
        <v>164</v>
      </c>
      <c r="B130" s="79"/>
      <c r="C130" s="56"/>
      <c r="D130" s="60"/>
      <c r="E130" s="58"/>
      <c r="F130" s="30">
        <f t="shared" si="11"/>
        <v>0</v>
      </c>
      <c r="G130" s="58"/>
      <c r="H130" s="60"/>
      <c r="I130" s="60"/>
      <c r="J130" s="26"/>
      <c r="K130" s="58"/>
      <c r="L130" s="60"/>
      <c r="M130" s="117"/>
      <c r="N130" s="60"/>
      <c r="O130" s="60"/>
      <c r="P130" s="60"/>
      <c r="Q130" s="58"/>
      <c r="R130" s="60"/>
      <c r="S130" s="60"/>
      <c r="T130" s="60"/>
      <c r="U130" s="38"/>
      <c r="V130" s="108"/>
      <c r="W130" s="26"/>
      <c r="X130" s="24"/>
      <c r="Y130" s="26"/>
    </row>
    <row r="131" spans="1:20" ht="12.75" hidden="1">
      <c r="A131" s="78" t="s">
        <v>129</v>
      </c>
      <c r="B131" s="46"/>
      <c r="C131" s="46"/>
      <c r="D131" s="47"/>
      <c r="E131" s="47"/>
      <c r="F131" s="30">
        <f t="shared" si="11"/>
        <v>0</v>
      </c>
      <c r="G131" s="47"/>
      <c r="H131" s="47"/>
      <c r="I131" s="47"/>
      <c r="J131" s="47"/>
      <c r="K131" s="47"/>
      <c r="L131" s="47"/>
      <c r="N131" s="47"/>
      <c r="O131" s="47"/>
      <c r="P131" s="47"/>
      <c r="Q131" s="47"/>
      <c r="R131" s="47"/>
      <c r="S131" s="47"/>
      <c r="T131" s="47"/>
    </row>
    <row r="132" spans="1:20" ht="12.75" hidden="1">
      <c r="A132" s="78" t="s">
        <v>89</v>
      </c>
      <c r="B132" s="46"/>
      <c r="C132" s="46"/>
      <c r="D132" s="47"/>
      <c r="E132" s="47"/>
      <c r="F132" s="30">
        <f t="shared" si="11"/>
        <v>0</v>
      </c>
      <c r="G132" s="47"/>
      <c r="H132" s="47"/>
      <c r="I132" s="47"/>
      <c r="J132" s="47"/>
      <c r="K132" s="47"/>
      <c r="L132" s="47"/>
      <c r="N132" s="47"/>
      <c r="O132" s="47"/>
      <c r="P132" s="47"/>
      <c r="Q132" s="47"/>
      <c r="R132" s="47"/>
      <c r="S132" s="47"/>
      <c r="T132" s="47"/>
    </row>
    <row r="133" spans="1:20" ht="12.75" hidden="1">
      <c r="A133" s="78" t="s">
        <v>103</v>
      </c>
      <c r="B133" s="46"/>
      <c r="C133" s="46"/>
      <c r="D133" s="47"/>
      <c r="E133" s="47"/>
      <c r="F133" s="30">
        <f t="shared" si="11"/>
        <v>0</v>
      </c>
      <c r="G133" s="47"/>
      <c r="H133" s="47"/>
      <c r="I133" s="47"/>
      <c r="J133" s="47"/>
      <c r="K133" s="47"/>
      <c r="L133" s="47"/>
      <c r="N133" s="47"/>
      <c r="O133" s="47"/>
      <c r="P133" s="47"/>
      <c r="Q133" s="47"/>
      <c r="R133" s="47"/>
      <c r="S133" s="47"/>
      <c r="T133" s="47"/>
    </row>
    <row r="134" spans="1:20" ht="12.75" hidden="1">
      <c r="A134" s="78" t="s">
        <v>104</v>
      </c>
      <c r="B134" s="46"/>
      <c r="C134" s="46"/>
      <c r="D134" s="47"/>
      <c r="E134" s="47"/>
      <c r="F134" s="30">
        <f t="shared" si="11"/>
        <v>0</v>
      </c>
      <c r="G134" s="47"/>
      <c r="H134" s="47"/>
      <c r="I134" s="47"/>
      <c r="J134" s="47"/>
      <c r="K134" s="47"/>
      <c r="L134" s="47"/>
      <c r="N134" s="47"/>
      <c r="O134" s="47"/>
      <c r="P134" s="47"/>
      <c r="Q134" s="47"/>
      <c r="R134" s="47"/>
      <c r="S134" s="47"/>
      <c r="T134" s="47"/>
    </row>
    <row r="135" spans="1:20" ht="12.75" hidden="1">
      <c r="A135" s="78" t="s">
        <v>100</v>
      </c>
      <c r="B135" s="46"/>
      <c r="C135" s="46"/>
      <c r="D135" s="47"/>
      <c r="E135" s="47"/>
      <c r="F135" s="30">
        <f t="shared" si="11"/>
        <v>0</v>
      </c>
      <c r="G135" s="47"/>
      <c r="H135" s="47"/>
      <c r="I135" s="47"/>
      <c r="J135" s="47"/>
      <c r="K135" s="47"/>
      <c r="L135" s="47"/>
      <c r="N135" s="47"/>
      <c r="O135" s="47"/>
      <c r="P135" s="47"/>
      <c r="Q135" s="47"/>
      <c r="R135" s="47"/>
      <c r="S135" s="47"/>
      <c r="T135" s="47"/>
    </row>
    <row r="136" spans="1:20" ht="12.75" hidden="1">
      <c r="A136" s="78" t="s">
        <v>101</v>
      </c>
      <c r="B136" s="46"/>
      <c r="C136" s="46"/>
      <c r="D136" s="47"/>
      <c r="E136" s="47"/>
      <c r="F136" s="30">
        <f t="shared" si="11"/>
        <v>0</v>
      </c>
      <c r="G136" s="47"/>
      <c r="H136" s="47"/>
      <c r="I136" s="47"/>
      <c r="J136" s="47"/>
      <c r="K136" s="47"/>
      <c r="L136" s="47"/>
      <c r="N136" s="47"/>
      <c r="O136" s="47"/>
      <c r="P136" s="47"/>
      <c r="Q136" s="47"/>
      <c r="R136" s="47"/>
      <c r="S136" s="47"/>
      <c r="T136" s="47"/>
    </row>
    <row r="137" spans="1:20" ht="12.75" hidden="1">
      <c r="A137" s="78" t="s">
        <v>90</v>
      </c>
      <c r="B137" s="46"/>
      <c r="C137" s="46"/>
      <c r="D137" s="47"/>
      <c r="E137" s="47"/>
      <c r="F137" s="30">
        <f t="shared" si="11"/>
        <v>0</v>
      </c>
      <c r="G137" s="47"/>
      <c r="H137" s="47"/>
      <c r="I137" s="47"/>
      <c r="J137" s="47"/>
      <c r="K137" s="47"/>
      <c r="L137" s="47"/>
      <c r="N137" s="47"/>
      <c r="O137" s="47"/>
      <c r="P137" s="47"/>
      <c r="Q137" s="47"/>
      <c r="R137" s="47"/>
      <c r="S137" s="47"/>
      <c r="T137" s="47"/>
    </row>
    <row r="138" spans="1:20" ht="12.75" hidden="1">
      <c r="A138" s="78" t="s">
        <v>97</v>
      </c>
      <c r="B138" s="46"/>
      <c r="C138" s="46"/>
      <c r="D138" s="47"/>
      <c r="E138" s="47"/>
      <c r="F138" s="30">
        <f t="shared" si="11"/>
        <v>0</v>
      </c>
      <c r="G138" s="47"/>
      <c r="H138" s="47"/>
      <c r="I138" s="47"/>
      <c r="J138" s="47"/>
      <c r="K138" s="47"/>
      <c r="L138" s="47"/>
      <c r="N138" s="47"/>
      <c r="O138" s="47"/>
      <c r="P138" s="47"/>
      <c r="Q138" s="47"/>
      <c r="R138" s="47"/>
      <c r="S138" s="47"/>
      <c r="T138" s="47"/>
    </row>
    <row r="139" spans="1:20" ht="12.75" hidden="1">
      <c r="A139" s="78" t="s">
        <v>98</v>
      </c>
      <c r="B139" s="46"/>
      <c r="C139" s="46"/>
      <c r="D139" s="45" t="s">
        <v>120</v>
      </c>
      <c r="E139" s="45"/>
      <c r="F139" s="30">
        <f t="shared" si="11"/>
        <v>0</v>
      </c>
      <c r="G139" s="45"/>
      <c r="H139" s="45"/>
      <c r="I139" s="47"/>
      <c r="J139" s="47"/>
      <c r="K139" s="47"/>
      <c r="L139" s="47"/>
      <c r="N139" s="47"/>
      <c r="O139" s="47"/>
      <c r="P139" s="47"/>
      <c r="Q139" s="47"/>
      <c r="R139" s="47"/>
      <c r="S139" s="47"/>
      <c r="T139" s="47"/>
    </row>
    <row r="140" spans="1:20" ht="12.75" hidden="1">
      <c r="A140" s="78" t="s">
        <v>93</v>
      </c>
      <c r="B140" s="46"/>
      <c r="C140" s="46"/>
      <c r="D140" s="47"/>
      <c r="E140" s="47"/>
      <c r="F140" s="30">
        <f t="shared" si="11"/>
        <v>0</v>
      </c>
      <c r="G140" s="47"/>
      <c r="H140" s="47"/>
      <c r="I140" s="47"/>
      <c r="J140" s="47"/>
      <c r="K140" s="47"/>
      <c r="L140" s="47"/>
      <c r="N140" s="47"/>
      <c r="O140" s="47"/>
      <c r="P140" s="47"/>
      <c r="Q140" s="47"/>
      <c r="R140" s="47"/>
      <c r="S140" s="47"/>
      <c r="T140" s="47"/>
    </row>
    <row r="141" spans="1:20" ht="12.75" hidden="1">
      <c r="A141" s="78" t="s">
        <v>121</v>
      </c>
      <c r="B141" s="46"/>
      <c r="C141" s="46"/>
      <c r="D141" s="47"/>
      <c r="E141" s="47"/>
      <c r="F141" s="30">
        <f t="shared" si="11"/>
        <v>0</v>
      </c>
      <c r="G141" s="47"/>
      <c r="H141" s="47"/>
      <c r="I141" s="47"/>
      <c r="J141" s="47"/>
      <c r="K141" s="47"/>
      <c r="L141" s="47"/>
      <c r="N141" s="47"/>
      <c r="O141" s="47"/>
      <c r="P141" s="47"/>
      <c r="Q141" s="47"/>
      <c r="R141" s="47"/>
      <c r="S141" s="47"/>
      <c r="T141" s="47"/>
    </row>
    <row r="142" spans="1:20" ht="12.75" hidden="1">
      <c r="A142" s="78" t="s">
        <v>73</v>
      </c>
      <c r="B142" s="48"/>
      <c r="C142" s="49"/>
      <c r="D142" s="50"/>
      <c r="E142" s="50"/>
      <c r="F142" s="30">
        <f t="shared" si="11"/>
        <v>0</v>
      </c>
      <c r="G142" s="50"/>
      <c r="H142" s="47"/>
      <c r="I142" s="47"/>
      <c r="J142" s="51"/>
      <c r="K142" s="47"/>
      <c r="L142" s="47"/>
      <c r="N142" s="47"/>
      <c r="O142" s="47"/>
      <c r="P142" s="47"/>
      <c r="Q142" s="47"/>
      <c r="R142" s="47"/>
      <c r="S142" s="47"/>
      <c r="T142" s="47"/>
    </row>
    <row r="143" spans="1:20" ht="12.75" hidden="1">
      <c r="A143" s="78" t="s">
        <v>94</v>
      </c>
      <c r="B143" s="48"/>
      <c r="C143" s="49"/>
      <c r="D143" s="50"/>
      <c r="E143" s="50"/>
      <c r="F143" s="30">
        <f t="shared" si="11"/>
        <v>0</v>
      </c>
      <c r="G143" s="50"/>
      <c r="H143" s="47"/>
      <c r="I143" s="47"/>
      <c r="J143" s="51"/>
      <c r="K143" s="47"/>
      <c r="L143" s="47"/>
      <c r="N143" s="47"/>
      <c r="O143" s="47"/>
      <c r="P143" s="47"/>
      <c r="Q143" s="47"/>
      <c r="R143" s="47"/>
      <c r="S143" s="47"/>
      <c r="T143" s="47"/>
    </row>
    <row r="144" spans="1:20" ht="12.75" hidden="1">
      <c r="A144" s="78" t="s">
        <v>122</v>
      </c>
      <c r="B144" s="48"/>
      <c r="C144" s="49"/>
      <c r="D144" s="50"/>
      <c r="E144" s="50"/>
      <c r="F144" s="30">
        <f t="shared" si="11"/>
        <v>0</v>
      </c>
      <c r="G144" s="50"/>
      <c r="H144" s="47"/>
      <c r="I144" s="47"/>
      <c r="J144" s="51"/>
      <c r="K144" s="47"/>
      <c r="L144" s="47"/>
      <c r="N144" s="47"/>
      <c r="O144" s="47"/>
      <c r="P144" s="47"/>
      <c r="Q144" s="47"/>
      <c r="R144" s="47"/>
      <c r="S144" s="47"/>
      <c r="T144" s="47"/>
    </row>
    <row r="145" spans="1:20" ht="12.75" hidden="1">
      <c r="A145" s="78" t="s">
        <v>91</v>
      </c>
      <c r="B145" s="46"/>
      <c r="C145" s="46"/>
      <c r="D145" s="47"/>
      <c r="E145" s="47"/>
      <c r="F145" s="30">
        <f t="shared" si="11"/>
        <v>0</v>
      </c>
      <c r="G145" s="47"/>
      <c r="H145" s="47"/>
      <c r="I145" s="47"/>
      <c r="J145" s="47"/>
      <c r="K145" s="47"/>
      <c r="L145" s="47"/>
      <c r="N145" s="47"/>
      <c r="O145" s="47"/>
      <c r="P145" s="47"/>
      <c r="Q145" s="47"/>
      <c r="R145" s="47"/>
      <c r="S145" s="47"/>
      <c r="T145" s="47"/>
    </row>
    <row r="146" spans="1:20" ht="12.75" hidden="1">
      <c r="A146" s="78" t="s">
        <v>92</v>
      </c>
      <c r="B146" s="46"/>
      <c r="C146" s="46"/>
      <c r="D146" s="47"/>
      <c r="E146" s="47"/>
      <c r="F146" s="30">
        <f t="shared" si="11"/>
        <v>0</v>
      </c>
      <c r="G146" s="47"/>
      <c r="H146" s="47"/>
      <c r="I146" s="47"/>
      <c r="J146" s="47"/>
      <c r="K146" s="47"/>
      <c r="L146" s="47"/>
      <c r="N146" s="47"/>
      <c r="O146" s="47"/>
      <c r="P146" s="47"/>
      <c r="Q146" s="47"/>
      <c r="R146" s="47"/>
      <c r="S146" s="47"/>
      <c r="T146" s="47"/>
    </row>
    <row r="147" spans="1:20" ht="12.75" hidden="1">
      <c r="A147" s="78" t="s">
        <v>139</v>
      </c>
      <c r="B147" s="46"/>
      <c r="C147" s="46"/>
      <c r="D147" s="47"/>
      <c r="E147" s="47"/>
      <c r="F147" s="30">
        <f t="shared" si="11"/>
        <v>0</v>
      </c>
      <c r="G147" s="47"/>
      <c r="H147" s="47"/>
      <c r="I147" s="47"/>
      <c r="J147" s="47"/>
      <c r="K147" s="47"/>
      <c r="L147" s="47"/>
      <c r="N147" s="47"/>
      <c r="O147" s="47"/>
      <c r="P147" s="47"/>
      <c r="Q147" s="47"/>
      <c r="R147" s="47"/>
      <c r="S147" s="47"/>
      <c r="T147" s="47"/>
    </row>
    <row r="148" spans="1:20" ht="12.75" hidden="1">
      <c r="A148" s="46" t="s">
        <v>30</v>
      </c>
      <c r="B148" s="46"/>
      <c r="C148" s="46"/>
      <c r="D148" s="47"/>
      <c r="E148" s="47"/>
      <c r="F148" s="30">
        <f t="shared" si="11"/>
        <v>0</v>
      </c>
      <c r="G148" s="47"/>
      <c r="H148" s="47"/>
      <c r="I148" s="47"/>
      <c r="J148" s="47"/>
      <c r="K148" s="47"/>
      <c r="L148" s="47"/>
      <c r="N148" s="47"/>
      <c r="O148" s="47"/>
      <c r="P148" s="47"/>
      <c r="Q148" s="47"/>
      <c r="R148" s="47"/>
      <c r="S148" s="47"/>
      <c r="T148" s="47"/>
    </row>
    <row r="149" spans="1:25" ht="12.75" hidden="1">
      <c r="A149" s="46" t="s">
        <v>36</v>
      </c>
      <c r="C149" s="46"/>
      <c r="D149" s="52" t="s">
        <v>37</v>
      </c>
      <c r="E149" s="47"/>
      <c r="F149" s="30" t="e">
        <f t="shared" si="11"/>
        <v>#VALUE!</v>
      </c>
      <c r="G149" s="47"/>
      <c r="H149" s="53" t="s">
        <v>37</v>
      </c>
      <c r="I149" s="54" t="s">
        <v>38</v>
      </c>
      <c r="J149" s="55"/>
      <c r="K149" s="47"/>
      <c r="L149" s="53" t="s">
        <v>37</v>
      </c>
      <c r="M149" s="116" t="s">
        <v>38</v>
      </c>
      <c r="N149" s="53"/>
      <c r="O149" s="54"/>
      <c r="P149" s="55"/>
      <c r="Q149" s="47"/>
      <c r="R149" s="52"/>
      <c r="S149" s="54"/>
      <c r="T149" s="52"/>
      <c r="V149" s="106" t="s">
        <v>72</v>
      </c>
      <c r="W149" s="29"/>
      <c r="Y149" s="29"/>
    </row>
    <row r="150" spans="1:25" ht="12.75" hidden="1">
      <c r="A150" s="46" t="s">
        <v>39</v>
      </c>
      <c r="B150" s="46"/>
      <c r="C150" s="46"/>
      <c r="D150" s="52" t="s">
        <v>40</v>
      </c>
      <c r="E150" s="47"/>
      <c r="F150" s="30" t="e">
        <f t="shared" si="11"/>
        <v>#VALUE!</v>
      </c>
      <c r="G150" s="47"/>
      <c r="H150" s="53" t="s">
        <v>41</v>
      </c>
      <c r="I150" s="54" t="s">
        <v>41</v>
      </c>
      <c r="J150" s="55"/>
      <c r="K150" s="47"/>
      <c r="L150" s="53" t="s">
        <v>41</v>
      </c>
      <c r="M150" s="116" t="s">
        <v>41</v>
      </c>
      <c r="N150" s="53"/>
      <c r="O150" s="54"/>
      <c r="P150" s="55"/>
      <c r="Q150" s="47"/>
      <c r="R150" s="52"/>
      <c r="S150" s="54"/>
      <c r="T150" s="52"/>
      <c r="V150" s="107" t="s">
        <v>40</v>
      </c>
      <c r="W150" s="29"/>
      <c r="Y150" s="29"/>
    </row>
    <row r="151" spans="1:25" ht="12.75" hidden="1">
      <c r="A151" s="46" t="s">
        <v>80</v>
      </c>
      <c r="B151" s="46"/>
      <c r="C151" s="46"/>
      <c r="D151" s="52"/>
      <c r="E151" s="47"/>
      <c r="F151" s="30" t="e">
        <f t="shared" si="11"/>
        <v>#VALUE!</v>
      </c>
      <c r="G151" s="47"/>
      <c r="H151" s="53" t="s">
        <v>78</v>
      </c>
      <c r="I151" s="54" t="s">
        <v>78</v>
      </c>
      <c r="J151" s="55"/>
      <c r="K151" s="47"/>
      <c r="L151" s="53" t="s">
        <v>79</v>
      </c>
      <c r="M151" s="116" t="s">
        <v>79</v>
      </c>
      <c r="N151" s="53"/>
      <c r="O151" s="54"/>
      <c r="P151" s="55"/>
      <c r="Q151" s="47"/>
      <c r="R151" s="52"/>
      <c r="S151" s="54"/>
      <c r="T151" s="52"/>
      <c r="W151" s="29"/>
      <c r="Y151" s="29"/>
    </row>
    <row r="152" spans="1:25" s="70" customFormat="1" ht="12.75">
      <c r="A152" s="56" t="s">
        <v>140</v>
      </c>
      <c r="B152" s="62"/>
      <c r="C152" s="56" t="s">
        <v>120</v>
      </c>
      <c r="D152" s="57">
        <v>182.176</v>
      </c>
      <c r="E152" s="58"/>
      <c r="F152" s="30">
        <f t="shared" si="11"/>
        <v>-200</v>
      </c>
      <c r="G152" s="58"/>
      <c r="H152" s="59">
        <v>-200</v>
      </c>
      <c r="I152" s="60">
        <v>-200</v>
      </c>
      <c r="J152" s="36">
        <f>I152-H152</f>
        <v>0</v>
      </c>
      <c r="K152" s="58"/>
      <c r="L152" s="59">
        <v>0</v>
      </c>
      <c r="M152" s="117">
        <v>0</v>
      </c>
      <c r="N152" s="59">
        <f>-L152</f>
        <v>0</v>
      </c>
      <c r="O152" s="60">
        <f>-M152</f>
        <v>0</v>
      </c>
      <c r="P152" s="61">
        <f>N152-O152</f>
        <v>0</v>
      </c>
      <c r="Q152" s="58"/>
      <c r="R152" s="57">
        <f>J152+P152</f>
        <v>0</v>
      </c>
      <c r="S152" s="60"/>
      <c r="T152" s="57">
        <f>L152+R152</f>
        <v>0</v>
      </c>
      <c r="U152" s="38"/>
      <c r="V152" s="108">
        <v>0</v>
      </c>
      <c r="W152" s="30">
        <f>D152+V152</f>
        <v>182.176</v>
      </c>
      <c r="X152" s="24"/>
      <c r="Y152" s="30">
        <f>W152-D152</f>
        <v>0</v>
      </c>
    </row>
    <row r="153" spans="1:20" ht="12.75" hidden="1">
      <c r="A153" t="s">
        <v>163</v>
      </c>
      <c r="B153" s="46"/>
      <c r="C153" s="46"/>
      <c r="D153" s="47"/>
      <c r="E153" s="47"/>
      <c r="F153" s="30">
        <f t="shared" si="11"/>
        <v>0</v>
      </c>
      <c r="G153" s="47"/>
      <c r="H153" s="47"/>
      <c r="I153" s="47"/>
      <c r="J153" s="47"/>
      <c r="K153" s="47"/>
      <c r="L153" s="47"/>
      <c r="N153" s="47"/>
      <c r="O153" s="47"/>
      <c r="P153" s="47"/>
      <c r="Q153" s="47"/>
      <c r="R153" s="47"/>
      <c r="S153" s="47"/>
      <c r="T153" s="47"/>
    </row>
    <row r="154" spans="1:20" ht="12.75" hidden="1">
      <c r="A154" s="46" t="s">
        <v>129</v>
      </c>
      <c r="B154" s="46"/>
      <c r="C154" s="46"/>
      <c r="D154" s="47"/>
      <c r="E154" s="47"/>
      <c r="F154" s="30">
        <f t="shared" si="11"/>
        <v>0</v>
      </c>
      <c r="G154" s="47"/>
      <c r="H154" s="47"/>
      <c r="I154" s="47"/>
      <c r="J154" s="47"/>
      <c r="K154" s="47"/>
      <c r="L154" s="47"/>
      <c r="N154" s="47"/>
      <c r="O154" s="47"/>
      <c r="P154" s="47"/>
      <c r="Q154" s="47"/>
      <c r="R154" s="47"/>
      <c r="S154" s="47"/>
      <c r="T154" s="47"/>
    </row>
    <row r="155" spans="1:20" ht="12.75" hidden="1">
      <c r="A155" s="46" t="s">
        <v>89</v>
      </c>
      <c r="B155" s="46"/>
      <c r="C155" s="46"/>
      <c r="D155" s="47"/>
      <c r="E155" s="47"/>
      <c r="F155" s="30">
        <f t="shared" si="11"/>
        <v>0</v>
      </c>
      <c r="G155" s="47"/>
      <c r="H155" s="47"/>
      <c r="I155" s="47"/>
      <c r="J155" s="47"/>
      <c r="K155" s="47"/>
      <c r="L155" s="47"/>
      <c r="N155" s="47"/>
      <c r="O155" s="47"/>
      <c r="P155" s="47"/>
      <c r="Q155" s="47"/>
      <c r="R155" s="47"/>
      <c r="S155" s="47"/>
      <c r="T155" s="47"/>
    </row>
    <row r="156" spans="1:20" ht="12.75" hidden="1">
      <c r="A156" s="46" t="s">
        <v>103</v>
      </c>
      <c r="B156" s="46"/>
      <c r="C156" s="46"/>
      <c r="D156" s="47"/>
      <c r="E156" s="47"/>
      <c r="F156" s="30">
        <f t="shared" si="11"/>
        <v>0</v>
      </c>
      <c r="G156" s="47"/>
      <c r="H156" s="47"/>
      <c r="I156" s="47"/>
      <c r="J156" s="47"/>
      <c r="K156" s="47"/>
      <c r="L156" s="47"/>
      <c r="N156" s="47"/>
      <c r="O156" s="47"/>
      <c r="P156" s="47"/>
      <c r="Q156" s="47"/>
      <c r="R156" s="47"/>
      <c r="S156" s="47"/>
      <c r="T156" s="47"/>
    </row>
    <row r="157" spans="1:20" ht="12.75" hidden="1">
      <c r="A157" s="46" t="s">
        <v>104</v>
      </c>
      <c r="B157" s="46"/>
      <c r="C157" s="46"/>
      <c r="D157" s="47"/>
      <c r="E157" s="47"/>
      <c r="F157" s="30">
        <f t="shared" si="11"/>
        <v>0</v>
      </c>
      <c r="G157" s="47"/>
      <c r="H157" s="47"/>
      <c r="I157" s="47"/>
      <c r="J157" s="47"/>
      <c r="K157" s="47"/>
      <c r="L157" s="47"/>
      <c r="N157" s="47"/>
      <c r="O157" s="47"/>
      <c r="P157" s="47"/>
      <c r="Q157" s="47"/>
      <c r="R157" s="47"/>
      <c r="S157" s="47"/>
      <c r="T157" s="47"/>
    </row>
    <row r="158" spans="1:20" ht="12.75" hidden="1">
      <c r="A158" t="s">
        <v>145</v>
      </c>
      <c r="B158" s="46"/>
      <c r="C158" s="46"/>
      <c r="D158" s="47"/>
      <c r="E158" s="47"/>
      <c r="F158" s="30">
        <f t="shared" si="11"/>
        <v>0</v>
      </c>
      <c r="G158" s="47"/>
      <c r="H158" s="47"/>
      <c r="I158" s="47"/>
      <c r="J158" s="47"/>
      <c r="K158" s="47"/>
      <c r="L158" s="47"/>
      <c r="N158" s="47"/>
      <c r="O158" s="47"/>
      <c r="P158" s="47"/>
      <c r="Q158" s="47"/>
      <c r="R158" s="47"/>
      <c r="S158" s="47"/>
      <c r="T158" s="47"/>
    </row>
    <row r="159" spans="1:20" ht="12.75" hidden="1">
      <c r="A159" s="46" t="s">
        <v>101</v>
      </c>
      <c r="B159" s="46"/>
      <c r="C159" s="46"/>
      <c r="D159" s="47"/>
      <c r="E159" s="47"/>
      <c r="F159" s="30">
        <f t="shared" si="11"/>
        <v>0</v>
      </c>
      <c r="G159" s="47"/>
      <c r="H159" s="47"/>
      <c r="I159" s="47"/>
      <c r="J159" s="47"/>
      <c r="K159" s="47"/>
      <c r="L159" s="47"/>
      <c r="N159" s="47"/>
      <c r="O159" s="47"/>
      <c r="P159" s="47"/>
      <c r="Q159" s="47"/>
      <c r="R159" s="47"/>
      <c r="S159" s="47"/>
      <c r="T159" s="47"/>
    </row>
    <row r="160" spans="1:20" ht="12.75" hidden="1">
      <c r="A160" s="46" t="s">
        <v>90</v>
      </c>
      <c r="B160" s="46"/>
      <c r="C160" s="46"/>
      <c r="D160" s="47"/>
      <c r="E160" s="47"/>
      <c r="F160" s="30">
        <f t="shared" si="11"/>
        <v>0</v>
      </c>
      <c r="G160" s="47"/>
      <c r="H160" s="47"/>
      <c r="I160" s="47"/>
      <c r="J160" s="47"/>
      <c r="K160" s="47"/>
      <c r="L160" s="47"/>
      <c r="N160" s="47"/>
      <c r="O160" s="47"/>
      <c r="P160" s="47"/>
      <c r="Q160" s="47"/>
      <c r="R160" s="47"/>
      <c r="S160" s="47"/>
      <c r="T160" s="47"/>
    </row>
    <row r="161" spans="1:20" ht="12.75" hidden="1">
      <c r="A161" s="46" t="s">
        <v>117</v>
      </c>
      <c r="B161" s="46"/>
      <c r="C161" s="46"/>
      <c r="D161" s="45" t="s">
        <v>81</v>
      </c>
      <c r="E161" s="45"/>
      <c r="F161" s="30">
        <f t="shared" si="11"/>
        <v>0</v>
      </c>
      <c r="G161" s="45"/>
      <c r="H161" s="45"/>
      <c r="I161" s="47"/>
      <c r="J161" s="47"/>
      <c r="K161" s="47"/>
      <c r="L161" s="47"/>
      <c r="N161" s="47"/>
      <c r="O161" s="47"/>
      <c r="P161" s="47"/>
      <c r="Q161" s="47"/>
      <c r="R161" s="47"/>
      <c r="S161" s="47"/>
      <c r="T161" s="47"/>
    </row>
    <row r="162" spans="1:20" ht="12.75" hidden="1">
      <c r="A162" s="46" t="s">
        <v>97</v>
      </c>
      <c r="B162" s="46"/>
      <c r="C162" s="46"/>
      <c r="D162" s="47"/>
      <c r="E162" s="47"/>
      <c r="F162" s="30">
        <f t="shared" si="11"/>
        <v>0</v>
      </c>
      <c r="G162" s="47"/>
      <c r="H162" s="47"/>
      <c r="I162" s="47"/>
      <c r="J162" s="47"/>
      <c r="K162" s="47"/>
      <c r="L162" s="47"/>
      <c r="N162" s="47"/>
      <c r="O162" s="47"/>
      <c r="P162" s="47"/>
      <c r="Q162" s="47"/>
      <c r="R162" s="47"/>
      <c r="S162" s="47"/>
      <c r="T162" s="47"/>
    </row>
    <row r="163" spans="1:20" ht="12.75" hidden="1">
      <c r="A163" s="46" t="s">
        <v>98</v>
      </c>
      <c r="B163" s="46"/>
      <c r="C163" s="46"/>
      <c r="D163" s="47"/>
      <c r="E163" s="47"/>
      <c r="F163" s="30">
        <f t="shared" si="11"/>
        <v>0</v>
      </c>
      <c r="G163" s="47"/>
      <c r="H163" s="47"/>
      <c r="I163" s="47"/>
      <c r="J163" s="47"/>
      <c r="K163" s="47"/>
      <c r="L163" s="47"/>
      <c r="N163" s="47"/>
      <c r="O163" s="47"/>
      <c r="P163" s="47"/>
      <c r="Q163" s="47"/>
      <c r="R163" s="47"/>
      <c r="S163" s="47"/>
      <c r="T163" s="47"/>
    </row>
    <row r="164" spans="1:20" ht="12.75" hidden="1">
      <c r="A164" s="46" t="s">
        <v>93</v>
      </c>
      <c r="B164" s="46"/>
      <c r="C164" s="46"/>
      <c r="D164" s="47"/>
      <c r="E164" s="47"/>
      <c r="F164" s="30">
        <f t="shared" si="11"/>
        <v>0</v>
      </c>
      <c r="G164" s="47"/>
      <c r="H164" s="47"/>
      <c r="I164" s="47"/>
      <c r="J164" s="47"/>
      <c r="K164" s="47"/>
      <c r="L164" s="47"/>
      <c r="N164" s="47"/>
      <c r="O164" s="47"/>
      <c r="P164" s="47"/>
      <c r="Q164" s="47"/>
      <c r="R164" s="47"/>
      <c r="S164" s="47"/>
      <c r="T164" s="47"/>
    </row>
    <row r="165" spans="1:20" ht="12.75" hidden="1">
      <c r="A165" s="46" t="s">
        <v>116</v>
      </c>
      <c r="B165" s="48"/>
      <c r="C165" s="49"/>
      <c r="D165" s="50"/>
      <c r="E165" s="50"/>
      <c r="F165" s="30">
        <f t="shared" si="11"/>
        <v>0</v>
      </c>
      <c r="G165" s="50"/>
      <c r="H165" s="47"/>
      <c r="I165" s="47"/>
      <c r="J165" s="51"/>
      <c r="K165" s="47"/>
      <c r="L165" s="47"/>
      <c r="N165" s="47"/>
      <c r="O165" s="47"/>
      <c r="P165" s="47"/>
      <c r="Q165" s="47"/>
      <c r="R165" s="47"/>
      <c r="S165" s="47"/>
      <c r="T165" s="47"/>
    </row>
    <row r="166" spans="1:20" ht="12.75" hidden="1">
      <c r="A166" s="46" t="s">
        <v>73</v>
      </c>
      <c r="B166" s="48"/>
      <c r="C166" s="49"/>
      <c r="D166" s="50"/>
      <c r="E166" s="50"/>
      <c r="F166" s="30">
        <f t="shared" si="11"/>
        <v>0</v>
      </c>
      <c r="G166" s="50"/>
      <c r="H166" s="47"/>
      <c r="I166" s="47"/>
      <c r="J166" s="51"/>
      <c r="K166" s="47"/>
      <c r="L166" s="47"/>
      <c r="N166" s="47"/>
      <c r="O166" s="47"/>
      <c r="P166" s="47"/>
      <c r="Q166" s="47"/>
      <c r="R166" s="47"/>
      <c r="S166" s="47"/>
      <c r="T166" s="47"/>
    </row>
    <row r="167" spans="1:20" ht="12.75" hidden="1">
      <c r="A167" s="46" t="s">
        <v>94</v>
      </c>
      <c r="B167" s="48"/>
      <c r="C167" s="49"/>
      <c r="D167" s="50"/>
      <c r="E167" s="50"/>
      <c r="F167" s="30">
        <f t="shared" si="11"/>
        <v>0</v>
      </c>
      <c r="G167" s="50"/>
      <c r="H167" s="47"/>
      <c r="I167" s="47"/>
      <c r="J167" s="51"/>
      <c r="K167" s="47"/>
      <c r="L167" s="47"/>
      <c r="N167" s="47"/>
      <c r="O167" s="47"/>
      <c r="P167" s="47"/>
      <c r="Q167" s="47"/>
      <c r="R167" s="47"/>
      <c r="S167" s="47"/>
      <c r="T167" s="47"/>
    </row>
    <row r="168" spans="1:20" ht="12.75" hidden="1">
      <c r="A168" s="46" t="s">
        <v>95</v>
      </c>
      <c r="B168" s="48"/>
      <c r="C168" s="49"/>
      <c r="D168" s="50"/>
      <c r="E168" s="50"/>
      <c r="F168" s="30">
        <f t="shared" si="11"/>
        <v>0</v>
      </c>
      <c r="G168" s="50"/>
      <c r="H168" s="47"/>
      <c r="I168" s="47"/>
      <c r="J168" s="51"/>
      <c r="K168" s="47"/>
      <c r="L168" s="47"/>
      <c r="N168" s="47"/>
      <c r="O168" s="47"/>
      <c r="P168" s="47"/>
      <c r="Q168" s="47"/>
      <c r="R168" s="47"/>
      <c r="S168" s="47"/>
      <c r="T168" s="47"/>
    </row>
    <row r="169" spans="1:20" ht="12.75" hidden="1">
      <c r="A169" t="s">
        <v>146</v>
      </c>
      <c r="B169" s="46"/>
      <c r="C169" s="46"/>
      <c r="D169" s="47"/>
      <c r="E169" s="47"/>
      <c r="F169" s="30">
        <f t="shared" si="11"/>
        <v>0</v>
      </c>
      <c r="G169" s="47"/>
      <c r="H169" s="47"/>
      <c r="I169" s="47"/>
      <c r="J169" s="47"/>
      <c r="K169" s="47"/>
      <c r="L169" s="47"/>
      <c r="N169" s="47"/>
      <c r="O169" s="47"/>
      <c r="P169" s="47"/>
      <c r="Q169" s="47"/>
      <c r="R169" s="47"/>
      <c r="S169" s="47"/>
      <c r="T169" s="47"/>
    </row>
    <row r="170" spans="1:20" ht="12.75" hidden="1">
      <c r="A170" s="46" t="s">
        <v>92</v>
      </c>
      <c r="B170" s="46"/>
      <c r="C170" s="46"/>
      <c r="D170" s="47"/>
      <c r="E170" s="47"/>
      <c r="F170" s="30">
        <f aca="true" t="shared" si="12" ref="F170:F233">H170-N170</f>
        <v>0</v>
      </c>
      <c r="G170" s="47"/>
      <c r="H170" s="47"/>
      <c r="I170" s="47"/>
      <c r="J170" s="47"/>
      <c r="K170" s="47"/>
      <c r="L170" s="47"/>
      <c r="N170" s="47"/>
      <c r="O170" s="47"/>
      <c r="P170" s="47"/>
      <c r="Q170" s="47"/>
      <c r="R170" s="47"/>
      <c r="S170" s="47"/>
      <c r="T170" s="47"/>
    </row>
    <row r="171" spans="1:20" ht="12.75" hidden="1">
      <c r="A171" t="s">
        <v>136</v>
      </c>
      <c r="B171" s="46"/>
      <c r="C171" s="46"/>
      <c r="D171" s="47"/>
      <c r="E171" s="47"/>
      <c r="F171" s="30">
        <f t="shared" si="12"/>
        <v>0</v>
      </c>
      <c r="G171" s="47"/>
      <c r="H171" s="47"/>
      <c r="I171" s="47"/>
      <c r="J171" s="47"/>
      <c r="K171" s="47"/>
      <c r="L171" s="47"/>
      <c r="N171" s="47"/>
      <c r="O171" s="47"/>
      <c r="P171" s="47"/>
      <c r="Q171" s="47"/>
      <c r="R171" s="47"/>
      <c r="S171" s="47"/>
      <c r="T171" s="47"/>
    </row>
    <row r="172" spans="1:20" ht="12.75" hidden="1">
      <c r="A172" s="46" t="s">
        <v>30</v>
      </c>
      <c r="B172" s="46"/>
      <c r="C172" s="46"/>
      <c r="D172" s="47"/>
      <c r="E172" s="47"/>
      <c r="F172" s="30">
        <f t="shared" si="12"/>
        <v>0</v>
      </c>
      <c r="G172" s="47"/>
      <c r="H172" s="47"/>
      <c r="I172" s="47"/>
      <c r="J172" s="47"/>
      <c r="K172" s="47"/>
      <c r="L172" s="47"/>
      <c r="N172" s="47"/>
      <c r="O172" s="47"/>
      <c r="P172" s="47"/>
      <c r="Q172" s="47"/>
      <c r="R172" s="47"/>
      <c r="S172" s="47"/>
      <c r="T172" s="47"/>
    </row>
    <row r="173" spans="1:25" ht="12.75" hidden="1">
      <c r="A173" s="46" t="s">
        <v>36</v>
      </c>
      <c r="C173" s="46"/>
      <c r="D173" s="52" t="s">
        <v>37</v>
      </c>
      <c r="E173" s="47"/>
      <c r="F173" s="30" t="e">
        <f t="shared" si="12"/>
        <v>#VALUE!</v>
      </c>
      <c r="G173" s="47"/>
      <c r="H173" s="53" t="s">
        <v>37</v>
      </c>
      <c r="I173" s="54" t="s">
        <v>38</v>
      </c>
      <c r="J173" s="55"/>
      <c r="K173" s="47"/>
      <c r="L173" s="53" t="s">
        <v>37</v>
      </c>
      <c r="M173" s="116" t="s">
        <v>38</v>
      </c>
      <c r="N173" s="53"/>
      <c r="O173" s="54"/>
      <c r="P173" s="55"/>
      <c r="Q173" s="47"/>
      <c r="R173" s="52"/>
      <c r="S173" s="54"/>
      <c r="T173" s="52"/>
      <c r="V173" s="106" t="s">
        <v>72</v>
      </c>
      <c r="W173" s="29"/>
      <c r="Y173" s="29"/>
    </row>
    <row r="174" spans="1:25" ht="12.75" hidden="1">
      <c r="A174" s="46" t="s">
        <v>39</v>
      </c>
      <c r="B174" s="46"/>
      <c r="C174" s="46"/>
      <c r="D174" s="52" t="s">
        <v>40</v>
      </c>
      <c r="E174" s="47"/>
      <c r="F174" s="30" t="e">
        <f t="shared" si="12"/>
        <v>#VALUE!</v>
      </c>
      <c r="G174" s="47"/>
      <c r="H174" s="53" t="s">
        <v>41</v>
      </c>
      <c r="I174" s="54" t="s">
        <v>41</v>
      </c>
      <c r="J174" s="55"/>
      <c r="K174" s="47"/>
      <c r="L174" s="53" t="s">
        <v>41</v>
      </c>
      <c r="M174" s="116" t="s">
        <v>41</v>
      </c>
      <c r="N174" s="53"/>
      <c r="O174" s="54"/>
      <c r="P174" s="55"/>
      <c r="Q174" s="47"/>
      <c r="R174" s="52"/>
      <c r="S174" s="54"/>
      <c r="T174" s="52"/>
      <c r="V174" s="107" t="s">
        <v>40</v>
      </c>
      <c r="W174" s="29"/>
      <c r="Y174" s="29"/>
    </row>
    <row r="175" spans="1:25" ht="12.75" hidden="1">
      <c r="A175" s="46" t="s">
        <v>80</v>
      </c>
      <c r="B175" s="46"/>
      <c r="C175" s="46"/>
      <c r="D175" s="52"/>
      <c r="E175" s="47"/>
      <c r="F175" s="30" t="e">
        <f t="shared" si="12"/>
        <v>#VALUE!</v>
      </c>
      <c r="G175" s="47"/>
      <c r="H175" s="53" t="s">
        <v>78</v>
      </c>
      <c r="I175" s="54" t="s">
        <v>78</v>
      </c>
      <c r="J175" s="55"/>
      <c r="K175" s="47"/>
      <c r="L175" s="53" t="s">
        <v>79</v>
      </c>
      <c r="M175" s="116" t="s">
        <v>79</v>
      </c>
      <c r="N175" s="53"/>
      <c r="O175" s="54"/>
      <c r="P175" s="55"/>
      <c r="Q175" s="47"/>
      <c r="R175" s="52"/>
      <c r="S175" s="54"/>
      <c r="T175" s="52"/>
      <c r="W175" s="29"/>
      <c r="Y175" s="29"/>
    </row>
    <row r="176" spans="1:25" s="70" customFormat="1" ht="12.75">
      <c r="A176" s="56" t="s">
        <v>137</v>
      </c>
      <c r="B176" s="79"/>
      <c r="C176" s="56" t="s">
        <v>83</v>
      </c>
      <c r="D176" s="57">
        <v>-260</v>
      </c>
      <c r="E176" s="58"/>
      <c r="F176" s="30">
        <f t="shared" si="12"/>
        <v>-126.275</v>
      </c>
      <c r="G176" s="58"/>
      <c r="H176" s="59">
        <v>0</v>
      </c>
      <c r="I176" s="60">
        <v>0</v>
      </c>
      <c r="J176" s="36">
        <f>I176-H176</f>
        <v>0</v>
      </c>
      <c r="K176" s="58"/>
      <c r="L176" s="59">
        <v>-126.275</v>
      </c>
      <c r="M176" s="117">
        <v>-130</v>
      </c>
      <c r="N176" s="59">
        <f>-L176</f>
        <v>126.275</v>
      </c>
      <c r="O176" s="60">
        <f>-M176</f>
        <v>130</v>
      </c>
      <c r="P176" s="61">
        <f>N176-O176</f>
        <v>-3.7249999999999943</v>
      </c>
      <c r="Q176" s="58"/>
      <c r="R176" s="57">
        <f>J176+P176</f>
        <v>-3.7249999999999943</v>
      </c>
      <c r="S176" s="60"/>
      <c r="T176" s="57">
        <f>L176+R176</f>
        <v>-130</v>
      </c>
      <c r="U176" s="38"/>
      <c r="V176" s="108">
        <v>0</v>
      </c>
      <c r="W176" s="30">
        <f>D176+V176</f>
        <v>-260</v>
      </c>
      <c r="X176" s="24"/>
      <c r="Y176" s="30">
        <f>W176-D176</f>
        <v>0</v>
      </c>
    </row>
    <row r="177" spans="1:20" ht="12.75" hidden="1">
      <c r="A177" t="s">
        <v>163</v>
      </c>
      <c r="B177" s="46"/>
      <c r="C177" s="46"/>
      <c r="D177" s="47"/>
      <c r="E177" s="47"/>
      <c r="F177" s="30">
        <f t="shared" si="12"/>
        <v>0</v>
      </c>
      <c r="G177" s="47"/>
      <c r="H177" s="47"/>
      <c r="I177" s="47"/>
      <c r="J177" s="47"/>
      <c r="K177" s="47"/>
      <c r="L177" s="47"/>
      <c r="N177" s="47"/>
      <c r="O177" s="47"/>
      <c r="P177" s="47"/>
      <c r="Q177" s="47"/>
      <c r="R177" s="47"/>
      <c r="S177" s="47"/>
      <c r="T177" s="47"/>
    </row>
    <row r="178" spans="1:20" ht="12.75" hidden="1">
      <c r="A178" s="46" t="s">
        <v>129</v>
      </c>
      <c r="B178" s="46"/>
      <c r="C178" s="46"/>
      <c r="D178" s="47"/>
      <c r="E178" s="47"/>
      <c r="F178" s="30">
        <f t="shared" si="12"/>
        <v>0</v>
      </c>
      <c r="G178" s="47"/>
      <c r="H178" s="47"/>
      <c r="I178" s="47"/>
      <c r="J178" s="47"/>
      <c r="K178" s="47"/>
      <c r="L178" s="47"/>
      <c r="N178" s="47"/>
      <c r="O178" s="47"/>
      <c r="P178" s="47"/>
      <c r="Q178" s="47"/>
      <c r="R178" s="47"/>
      <c r="S178" s="47"/>
      <c r="T178" s="47"/>
    </row>
    <row r="179" spans="1:20" ht="12.75" hidden="1">
      <c r="A179" s="46" t="s">
        <v>89</v>
      </c>
      <c r="B179" s="46"/>
      <c r="C179" s="46"/>
      <c r="D179" s="47"/>
      <c r="E179" s="47"/>
      <c r="F179" s="30">
        <f t="shared" si="12"/>
        <v>0</v>
      </c>
      <c r="G179" s="47"/>
      <c r="H179" s="47"/>
      <c r="I179" s="47"/>
      <c r="J179" s="47"/>
      <c r="K179" s="47"/>
      <c r="L179" s="47"/>
      <c r="N179" s="47"/>
      <c r="O179" s="47"/>
      <c r="P179" s="47"/>
      <c r="Q179" s="47"/>
      <c r="R179" s="47"/>
      <c r="S179" s="47"/>
      <c r="T179" s="47"/>
    </row>
    <row r="180" spans="1:20" ht="12.75" hidden="1">
      <c r="A180" s="46" t="s">
        <v>103</v>
      </c>
      <c r="B180" s="46"/>
      <c r="C180" s="46"/>
      <c r="D180" s="47"/>
      <c r="E180" s="47"/>
      <c r="F180" s="30">
        <f t="shared" si="12"/>
        <v>0</v>
      </c>
      <c r="G180" s="47"/>
      <c r="H180" s="47"/>
      <c r="I180" s="47"/>
      <c r="J180" s="47"/>
      <c r="K180" s="47"/>
      <c r="L180" s="47"/>
      <c r="N180" s="47"/>
      <c r="O180" s="47"/>
      <c r="P180" s="47"/>
      <c r="Q180" s="47"/>
      <c r="R180" s="47"/>
      <c r="S180" s="47"/>
      <c r="T180" s="47"/>
    </row>
    <row r="181" spans="1:20" ht="12.75" hidden="1">
      <c r="A181" s="46" t="s">
        <v>104</v>
      </c>
      <c r="B181" s="46"/>
      <c r="C181" s="46"/>
      <c r="D181" s="47"/>
      <c r="E181" s="47"/>
      <c r="F181" s="30">
        <f t="shared" si="12"/>
        <v>0</v>
      </c>
      <c r="G181" s="47"/>
      <c r="H181" s="47"/>
      <c r="I181" s="47"/>
      <c r="J181" s="47"/>
      <c r="K181" s="47"/>
      <c r="L181" s="47"/>
      <c r="N181" s="47"/>
      <c r="O181" s="47"/>
      <c r="P181" s="47"/>
      <c r="Q181" s="47"/>
      <c r="R181" s="47"/>
      <c r="S181" s="47"/>
      <c r="T181" s="47"/>
    </row>
    <row r="182" spans="1:20" ht="12.75" hidden="1">
      <c r="A182" t="s">
        <v>145</v>
      </c>
      <c r="B182" s="46"/>
      <c r="C182" s="46"/>
      <c r="D182" s="47"/>
      <c r="E182" s="47"/>
      <c r="F182" s="30">
        <f t="shared" si="12"/>
        <v>0</v>
      </c>
      <c r="G182" s="47"/>
      <c r="H182" s="47"/>
      <c r="I182" s="47"/>
      <c r="J182" s="47"/>
      <c r="K182" s="47"/>
      <c r="L182" s="47"/>
      <c r="N182" s="47"/>
      <c r="O182" s="47"/>
      <c r="P182" s="47"/>
      <c r="Q182" s="47"/>
      <c r="R182" s="47"/>
      <c r="S182" s="47"/>
      <c r="T182" s="47"/>
    </row>
    <row r="183" spans="1:20" ht="12.75" hidden="1">
      <c r="A183" s="46" t="s">
        <v>101</v>
      </c>
      <c r="B183" s="46"/>
      <c r="C183" s="46"/>
      <c r="D183" s="47"/>
      <c r="E183" s="47"/>
      <c r="F183" s="30">
        <f t="shared" si="12"/>
        <v>0</v>
      </c>
      <c r="G183" s="47"/>
      <c r="H183" s="47"/>
      <c r="I183" s="47"/>
      <c r="J183" s="47"/>
      <c r="K183" s="47"/>
      <c r="L183" s="47"/>
      <c r="N183" s="47"/>
      <c r="O183" s="47"/>
      <c r="P183" s="47"/>
      <c r="Q183" s="47"/>
      <c r="R183" s="47"/>
      <c r="S183" s="47"/>
      <c r="T183" s="47"/>
    </row>
    <row r="184" spans="1:20" ht="12.75" hidden="1">
      <c r="A184" s="46" t="s">
        <v>90</v>
      </c>
      <c r="B184" s="46"/>
      <c r="C184" s="46"/>
      <c r="D184" s="47"/>
      <c r="E184" s="47"/>
      <c r="F184" s="30">
        <f t="shared" si="12"/>
        <v>0</v>
      </c>
      <c r="G184" s="47"/>
      <c r="H184" s="47"/>
      <c r="I184" s="47"/>
      <c r="J184" s="47"/>
      <c r="K184" s="47"/>
      <c r="L184" s="47"/>
      <c r="N184" s="47"/>
      <c r="O184" s="47"/>
      <c r="P184" s="47"/>
      <c r="Q184" s="47"/>
      <c r="R184" s="47"/>
      <c r="S184" s="47"/>
      <c r="T184" s="47"/>
    </row>
    <row r="185" spans="1:20" ht="12.75" hidden="1">
      <c r="A185" s="46" t="s">
        <v>97</v>
      </c>
      <c r="B185" s="46"/>
      <c r="C185" s="46"/>
      <c r="D185" s="45" t="s">
        <v>82</v>
      </c>
      <c r="E185" s="45"/>
      <c r="F185" s="30">
        <f t="shared" si="12"/>
        <v>0</v>
      </c>
      <c r="G185" s="45"/>
      <c r="H185" s="45"/>
      <c r="I185" s="47"/>
      <c r="J185" s="47"/>
      <c r="K185" s="47"/>
      <c r="L185" s="47"/>
      <c r="N185" s="47"/>
      <c r="O185" s="47"/>
      <c r="P185" s="47"/>
      <c r="Q185" s="47"/>
      <c r="R185" s="47"/>
      <c r="S185" s="47"/>
      <c r="T185" s="47"/>
    </row>
    <row r="186" spans="1:20" ht="12.75" hidden="1">
      <c r="A186" s="46" t="s">
        <v>98</v>
      </c>
      <c r="B186" s="46"/>
      <c r="C186" s="46"/>
      <c r="D186" s="47"/>
      <c r="E186" s="47"/>
      <c r="F186" s="30">
        <f t="shared" si="12"/>
        <v>0</v>
      </c>
      <c r="G186" s="47"/>
      <c r="H186" s="47"/>
      <c r="I186" s="47"/>
      <c r="J186" s="47"/>
      <c r="K186" s="47"/>
      <c r="L186" s="47"/>
      <c r="N186" s="47"/>
      <c r="O186" s="47"/>
      <c r="P186" s="47"/>
      <c r="Q186" s="47"/>
      <c r="R186" s="47"/>
      <c r="S186" s="47"/>
      <c r="T186" s="47"/>
    </row>
    <row r="187" spans="1:20" ht="12.75" hidden="1">
      <c r="A187" s="46" t="s">
        <v>93</v>
      </c>
      <c r="B187" s="46"/>
      <c r="C187" s="46"/>
      <c r="D187" s="47"/>
      <c r="E187" s="47"/>
      <c r="F187" s="30">
        <f t="shared" si="12"/>
        <v>0</v>
      </c>
      <c r="G187" s="47"/>
      <c r="H187" s="47"/>
      <c r="I187" s="47"/>
      <c r="J187" s="47"/>
      <c r="K187" s="47"/>
      <c r="L187" s="47"/>
      <c r="N187" s="47"/>
      <c r="O187" s="47"/>
      <c r="P187" s="47"/>
      <c r="Q187" s="47"/>
      <c r="R187" s="47"/>
      <c r="S187" s="47"/>
      <c r="T187" s="47"/>
    </row>
    <row r="188" spans="1:20" ht="12.75" hidden="1">
      <c r="A188" s="46" t="s">
        <v>143</v>
      </c>
      <c r="B188" s="48"/>
      <c r="C188" s="49"/>
      <c r="D188" s="50"/>
      <c r="E188" s="50"/>
      <c r="F188" s="30">
        <f t="shared" si="12"/>
        <v>0</v>
      </c>
      <c r="G188" s="50"/>
      <c r="H188" s="47"/>
      <c r="I188" s="47"/>
      <c r="J188" s="51"/>
      <c r="K188" s="47"/>
      <c r="L188" s="47"/>
      <c r="N188" s="47"/>
      <c r="O188" s="47"/>
      <c r="P188" s="47"/>
      <c r="Q188" s="47"/>
      <c r="R188" s="47"/>
      <c r="S188" s="47"/>
      <c r="T188" s="47"/>
    </row>
    <row r="189" spans="1:20" ht="12.75" hidden="1">
      <c r="A189" s="46" t="s">
        <v>73</v>
      </c>
      <c r="B189" s="48"/>
      <c r="C189" s="49"/>
      <c r="D189" s="50"/>
      <c r="E189" s="50"/>
      <c r="F189" s="30">
        <f t="shared" si="12"/>
        <v>0</v>
      </c>
      <c r="G189" s="50"/>
      <c r="H189" s="47"/>
      <c r="I189" s="47"/>
      <c r="J189" s="51"/>
      <c r="K189" s="47"/>
      <c r="L189" s="47"/>
      <c r="N189" s="47"/>
      <c r="O189" s="47"/>
      <c r="P189" s="47"/>
      <c r="Q189" s="47"/>
      <c r="R189" s="47"/>
      <c r="S189" s="47"/>
      <c r="T189" s="47"/>
    </row>
    <row r="190" spans="1:20" ht="12.75" hidden="1">
      <c r="A190" s="46" t="s">
        <v>94</v>
      </c>
      <c r="B190" s="48"/>
      <c r="C190" s="49"/>
      <c r="D190" s="50"/>
      <c r="E190" s="50"/>
      <c r="F190" s="30">
        <f t="shared" si="12"/>
        <v>0</v>
      </c>
      <c r="G190" s="50"/>
      <c r="H190" s="47"/>
      <c r="I190" s="47"/>
      <c r="J190" s="51"/>
      <c r="K190" s="47"/>
      <c r="L190" s="47"/>
      <c r="N190" s="47"/>
      <c r="O190" s="47"/>
      <c r="P190" s="47"/>
      <c r="Q190" s="47"/>
      <c r="R190" s="47"/>
      <c r="S190" s="47"/>
      <c r="T190" s="47"/>
    </row>
    <row r="191" spans="1:20" ht="12.75" hidden="1">
      <c r="A191" s="46" t="s">
        <v>95</v>
      </c>
      <c r="B191" s="48"/>
      <c r="C191" s="49"/>
      <c r="D191" s="50"/>
      <c r="E191" s="50"/>
      <c r="F191" s="30">
        <f t="shared" si="12"/>
        <v>0</v>
      </c>
      <c r="G191" s="50"/>
      <c r="H191" s="47"/>
      <c r="I191" s="47"/>
      <c r="J191" s="51"/>
      <c r="K191" s="47"/>
      <c r="L191" s="47"/>
      <c r="N191" s="47"/>
      <c r="O191" s="47"/>
      <c r="P191" s="47"/>
      <c r="Q191" s="47"/>
      <c r="R191" s="47"/>
      <c r="S191" s="47"/>
      <c r="T191" s="47"/>
    </row>
    <row r="192" spans="1:20" ht="12.75" hidden="1">
      <c r="A192" t="s">
        <v>146</v>
      </c>
      <c r="B192" s="46"/>
      <c r="C192" s="46"/>
      <c r="D192" s="47"/>
      <c r="E192" s="47"/>
      <c r="F192" s="30">
        <f t="shared" si="12"/>
        <v>0</v>
      </c>
      <c r="G192" s="47"/>
      <c r="H192" s="47"/>
      <c r="I192" s="47"/>
      <c r="J192" s="47"/>
      <c r="K192" s="47"/>
      <c r="L192" s="47"/>
      <c r="N192" s="47"/>
      <c r="O192" s="47"/>
      <c r="P192" s="47"/>
      <c r="Q192" s="47"/>
      <c r="R192" s="47"/>
      <c r="S192" s="47"/>
      <c r="T192" s="47"/>
    </row>
    <row r="193" spans="1:20" ht="12.75" hidden="1">
      <c r="A193" s="46" t="s">
        <v>92</v>
      </c>
      <c r="B193" s="46"/>
      <c r="C193" s="46"/>
      <c r="D193" s="47"/>
      <c r="E193" s="47"/>
      <c r="F193" s="30">
        <f t="shared" si="12"/>
        <v>0</v>
      </c>
      <c r="G193" s="47"/>
      <c r="H193" s="47"/>
      <c r="I193" s="47"/>
      <c r="J193" s="47"/>
      <c r="K193" s="47"/>
      <c r="L193" s="47"/>
      <c r="N193" s="47"/>
      <c r="O193" s="47"/>
      <c r="P193" s="47"/>
      <c r="Q193" s="47"/>
      <c r="R193" s="47"/>
      <c r="S193" s="47"/>
      <c r="T193" s="47"/>
    </row>
    <row r="194" spans="1:20" ht="12.75" hidden="1">
      <c r="A194" t="s">
        <v>136</v>
      </c>
      <c r="B194" s="46"/>
      <c r="C194" s="46"/>
      <c r="D194" s="47"/>
      <c r="E194" s="47"/>
      <c r="F194" s="30">
        <f t="shared" si="12"/>
        <v>0</v>
      </c>
      <c r="G194" s="47"/>
      <c r="H194" s="47"/>
      <c r="I194" s="47"/>
      <c r="J194" s="47"/>
      <c r="K194" s="47"/>
      <c r="L194" s="47"/>
      <c r="N194" s="47"/>
      <c r="O194" s="47"/>
      <c r="P194" s="47"/>
      <c r="Q194" s="47"/>
      <c r="R194" s="47"/>
      <c r="S194" s="47"/>
      <c r="T194" s="47"/>
    </row>
    <row r="195" spans="1:20" ht="12.75" hidden="1">
      <c r="A195" s="46" t="s">
        <v>30</v>
      </c>
      <c r="B195" s="46"/>
      <c r="C195" s="46"/>
      <c r="D195" s="47"/>
      <c r="E195" s="47"/>
      <c r="F195" s="30">
        <f t="shared" si="12"/>
        <v>0</v>
      </c>
      <c r="G195" s="47"/>
      <c r="H195" s="47"/>
      <c r="I195" s="47"/>
      <c r="J195" s="47"/>
      <c r="K195" s="47"/>
      <c r="L195" s="47"/>
      <c r="N195" s="47"/>
      <c r="O195" s="47"/>
      <c r="P195" s="47"/>
      <c r="Q195" s="47"/>
      <c r="R195" s="47"/>
      <c r="S195" s="47"/>
      <c r="T195" s="47"/>
    </row>
    <row r="196" spans="1:25" ht="12.75" hidden="1">
      <c r="A196" s="46" t="s">
        <v>36</v>
      </c>
      <c r="C196" s="46"/>
      <c r="D196" s="52" t="s">
        <v>37</v>
      </c>
      <c r="E196" s="47"/>
      <c r="F196" s="30" t="e">
        <f t="shared" si="12"/>
        <v>#VALUE!</v>
      </c>
      <c r="G196" s="47"/>
      <c r="H196" s="53" t="s">
        <v>37</v>
      </c>
      <c r="I196" s="54" t="s">
        <v>38</v>
      </c>
      <c r="J196" s="55"/>
      <c r="K196" s="47"/>
      <c r="L196" s="53" t="s">
        <v>37</v>
      </c>
      <c r="M196" s="116" t="s">
        <v>38</v>
      </c>
      <c r="N196" s="53"/>
      <c r="O196" s="54"/>
      <c r="P196" s="55"/>
      <c r="Q196" s="47"/>
      <c r="R196" s="52"/>
      <c r="S196" s="54"/>
      <c r="T196" s="52"/>
      <c r="V196" s="106" t="s">
        <v>72</v>
      </c>
      <c r="W196" s="29"/>
      <c r="Y196" s="29"/>
    </row>
    <row r="197" spans="1:25" ht="12.75" hidden="1">
      <c r="A197" s="46" t="s">
        <v>39</v>
      </c>
      <c r="B197" s="46"/>
      <c r="C197" s="46"/>
      <c r="D197" s="52" t="s">
        <v>40</v>
      </c>
      <c r="E197" s="47"/>
      <c r="F197" s="30" t="e">
        <f t="shared" si="12"/>
        <v>#VALUE!</v>
      </c>
      <c r="G197" s="47"/>
      <c r="H197" s="53" t="s">
        <v>41</v>
      </c>
      <c r="I197" s="54" t="s">
        <v>41</v>
      </c>
      <c r="J197" s="55"/>
      <c r="K197" s="47"/>
      <c r="L197" s="53" t="s">
        <v>41</v>
      </c>
      <c r="M197" s="116" t="s">
        <v>41</v>
      </c>
      <c r="N197" s="53"/>
      <c r="O197" s="54"/>
      <c r="P197" s="55"/>
      <c r="Q197" s="47"/>
      <c r="R197" s="52"/>
      <c r="S197" s="54"/>
      <c r="T197" s="52"/>
      <c r="V197" s="107" t="s">
        <v>40</v>
      </c>
      <c r="W197" s="29"/>
      <c r="Y197" s="29"/>
    </row>
    <row r="198" spans="1:25" ht="12.75" hidden="1">
      <c r="A198" s="46" t="s">
        <v>80</v>
      </c>
      <c r="B198" s="46"/>
      <c r="C198" s="46"/>
      <c r="D198" s="52"/>
      <c r="E198" s="47"/>
      <c r="F198" s="30" t="e">
        <f t="shared" si="12"/>
        <v>#VALUE!</v>
      </c>
      <c r="G198" s="47"/>
      <c r="H198" s="53" t="s">
        <v>78</v>
      </c>
      <c r="I198" s="54" t="s">
        <v>78</v>
      </c>
      <c r="J198" s="55"/>
      <c r="K198" s="47"/>
      <c r="L198" s="53" t="s">
        <v>79</v>
      </c>
      <c r="M198" s="116" t="s">
        <v>79</v>
      </c>
      <c r="N198" s="53"/>
      <c r="O198" s="54"/>
      <c r="P198" s="55"/>
      <c r="Q198" s="47"/>
      <c r="R198" s="52"/>
      <c r="S198" s="54"/>
      <c r="T198" s="52"/>
      <c r="W198" s="29"/>
      <c r="Y198" s="29"/>
    </row>
    <row r="199" spans="1:25" s="70" customFormat="1" ht="12.75">
      <c r="A199" s="56" t="s">
        <v>137</v>
      </c>
      <c r="B199" s="79"/>
      <c r="C199" s="56" t="s">
        <v>84</v>
      </c>
      <c r="D199" s="57">
        <v>689.97</v>
      </c>
      <c r="E199" s="58"/>
      <c r="F199" s="30">
        <f t="shared" si="12"/>
        <v>0</v>
      </c>
      <c r="G199" s="58"/>
      <c r="H199" s="59">
        <v>0</v>
      </c>
      <c r="I199" s="60">
        <v>0</v>
      </c>
      <c r="J199" s="36">
        <f>I199-H199</f>
        <v>0</v>
      </c>
      <c r="K199" s="58"/>
      <c r="L199" s="59">
        <v>0</v>
      </c>
      <c r="M199" s="117">
        <v>0</v>
      </c>
      <c r="N199" s="59">
        <f>-L199</f>
        <v>0</v>
      </c>
      <c r="O199" s="60">
        <f>-M199</f>
        <v>0</v>
      </c>
      <c r="P199" s="61">
        <f>N199-O199</f>
        <v>0</v>
      </c>
      <c r="Q199" s="58"/>
      <c r="R199" s="57">
        <f>J199+P199</f>
        <v>0</v>
      </c>
      <c r="S199" s="60"/>
      <c r="T199" s="57">
        <f>L199+R199</f>
        <v>0</v>
      </c>
      <c r="U199" s="38"/>
      <c r="V199" s="108">
        <v>0</v>
      </c>
      <c r="W199" s="30">
        <f>D199+V199</f>
        <v>689.97</v>
      </c>
      <c r="X199" s="24"/>
      <c r="Y199" s="30">
        <f>W199-D199</f>
        <v>0</v>
      </c>
    </row>
    <row r="200" spans="1:20" ht="12.75" hidden="1">
      <c r="A200" t="s">
        <v>163</v>
      </c>
      <c r="B200" s="46"/>
      <c r="C200" s="46"/>
      <c r="D200" s="47"/>
      <c r="E200" s="47"/>
      <c r="F200" s="30">
        <f t="shared" si="12"/>
        <v>0</v>
      </c>
      <c r="G200" s="47"/>
      <c r="H200" s="47"/>
      <c r="I200" s="47"/>
      <c r="J200" s="47"/>
      <c r="K200" s="47"/>
      <c r="L200" s="47"/>
      <c r="N200" s="47"/>
      <c r="O200" s="47"/>
      <c r="P200" s="47"/>
      <c r="Q200" s="47"/>
      <c r="R200" s="47"/>
      <c r="S200" s="47"/>
      <c r="T200" s="47"/>
    </row>
    <row r="201" spans="1:20" ht="12.75" hidden="1">
      <c r="A201" s="46" t="s">
        <v>129</v>
      </c>
      <c r="B201" s="46"/>
      <c r="C201" s="46"/>
      <c r="D201" s="47"/>
      <c r="E201" s="47"/>
      <c r="F201" s="30">
        <f t="shared" si="12"/>
        <v>0</v>
      </c>
      <c r="G201" s="47"/>
      <c r="H201" s="47"/>
      <c r="I201" s="47"/>
      <c r="J201" s="47"/>
      <c r="K201" s="47"/>
      <c r="L201" s="47"/>
      <c r="N201" s="47"/>
      <c r="O201" s="47"/>
      <c r="P201" s="47"/>
      <c r="Q201" s="47"/>
      <c r="R201" s="47"/>
      <c r="S201" s="47"/>
      <c r="T201" s="47"/>
    </row>
    <row r="202" spans="1:20" ht="12.75" hidden="1">
      <c r="A202" s="46" t="s">
        <v>89</v>
      </c>
      <c r="B202" s="46"/>
      <c r="C202" s="46"/>
      <c r="D202" s="47"/>
      <c r="E202" s="47"/>
      <c r="F202" s="30">
        <f t="shared" si="12"/>
        <v>0</v>
      </c>
      <c r="G202" s="47"/>
      <c r="H202" s="47"/>
      <c r="I202" s="47"/>
      <c r="J202" s="47"/>
      <c r="K202" s="47"/>
      <c r="L202" s="47"/>
      <c r="N202" s="47"/>
      <c r="O202" s="47"/>
      <c r="P202" s="47"/>
      <c r="Q202" s="47"/>
      <c r="R202" s="47"/>
      <c r="S202" s="47"/>
      <c r="T202" s="47"/>
    </row>
    <row r="203" spans="1:20" ht="12.75" hidden="1">
      <c r="A203" s="46" t="s">
        <v>103</v>
      </c>
      <c r="B203" s="46"/>
      <c r="C203" s="46"/>
      <c r="D203" s="47"/>
      <c r="E203" s="47"/>
      <c r="F203" s="30">
        <f t="shared" si="12"/>
        <v>0</v>
      </c>
      <c r="G203" s="47"/>
      <c r="H203" s="47"/>
      <c r="I203" s="47"/>
      <c r="J203" s="47"/>
      <c r="K203" s="47"/>
      <c r="L203" s="47"/>
      <c r="N203" s="47"/>
      <c r="O203" s="47"/>
      <c r="P203" s="47"/>
      <c r="Q203" s="47"/>
      <c r="R203" s="47"/>
      <c r="S203" s="47"/>
      <c r="T203" s="47"/>
    </row>
    <row r="204" spans="1:20" ht="12.75" hidden="1">
      <c r="A204" s="46" t="s">
        <v>104</v>
      </c>
      <c r="B204" s="46"/>
      <c r="C204" s="46"/>
      <c r="D204" s="47"/>
      <c r="E204" s="47"/>
      <c r="F204" s="30">
        <f t="shared" si="12"/>
        <v>0</v>
      </c>
      <c r="G204" s="47"/>
      <c r="H204" s="47"/>
      <c r="I204" s="47"/>
      <c r="J204" s="47"/>
      <c r="K204" s="47"/>
      <c r="L204" s="47"/>
      <c r="N204" s="47"/>
      <c r="O204" s="47"/>
      <c r="P204" s="47"/>
      <c r="Q204" s="47"/>
      <c r="R204" s="47"/>
      <c r="S204" s="47"/>
      <c r="T204" s="47"/>
    </row>
    <row r="205" spans="1:20" ht="12.75" hidden="1">
      <c r="A205" t="s">
        <v>145</v>
      </c>
      <c r="B205" s="46"/>
      <c r="C205" s="46"/>
      <c r="D205" s="47"/>
      <c r="E205" s="47"/>
      <c r="F205" s="30">
        <f t="shared" si="12"/>
        <v>0</v>
      </c>
      <c r="G205" s="47"/>
      <c r="H205" s="47"/>
      <c r="I205" s="47"/>
      <c r="J205" s="47"/>
      <c r="K205" s="47"/>
      <c r="L205" s="47"/>
      <c r="N205" s="47"/>
      <c r="O205" s="47"/>
      <c r="P205" s="47"/>
      <c r="Q205" s="47"/>
      <c r="R205" s="47"/>
      <c r="S205" s="47"/>
      <c r="T205" s="47"/>
    </row>
    <row r="206" spans="1:20" ht="12.75" hidden="1">
      <c r="A206" s="46" t="s">
        <v>101</v>
      </c>
      <c r="B206" s="46"/>
      <c r="C206" s="46"/>
      <c r="D206" s="47"/>
      <c r="E206" s="47"/>
      <c r="F206" s="30">
        <f t="shared" si="12"/>
        <v>0</v>
      </c>
      <c r="G206" s="47"/>
      <c r="H206" s="47"/>
      <c r="I206" s="47"/>
      <c r="J206" s="47"/>
      <c r="K206" s="47"/>
      <c r="L206" s="47"/>
      <c r="N206" s="47"/>
      <c r="O206" s="47"/>
      <c r="P206" s="47"/>
      <c r="Q206" s="47"/>
      <c r="R206" s="47"/>
      <c r="S206" s="47"/>
      <c r="T206" s="47"/>
    </row>
    <row r="207" spans="1:20" ht="12.75" hidden="1">
      <c r="A207" s="46" t="s">
        <v>90</v>
      </c>
      <c r="B207" s="46"/>
      <c r="C207" s="46"/>
      <c r="D207" s="47"/>
      <c r="E207" s="47"/>
      <c r="F207" s="30">
        <f t="shared" si="12"/>
        <v>0</v>
      </c>
      <c r="G207" s="47"/>
      <c r="H207" s="47"/>
      <c r="I207" s="47"/>
      <c r="J207" s="47"/>
      <c r="K207" s="47"/>
      <c r="L207" s="47"/>
      <c r="N207" s="47"/>
      <c r="O207" s="47"/>
      <c r="P207" s="47"/>
      <c r="Q207" s="47"/>
      <c r="R207" s="47"/>
      <c r="S207" s="47"/>
      <c r="T207" s="47"/>
    </row>
    <row r="208" spans="1:20" ht="12.75" hidden="1">
      <c r="A208" s="46" t="s">
        <v>118</v>
      </c>
      <c r="B208" s="46"/>
      <c r="C208" s="46"/>
      <c r="F208" s="30">
        <f t="shared" si="12"/>
        <v>0</v>
      </c>
      <c r="I208" s="47"/>
      <c r="J208" s="47"/>
      <c r="K208" s="47"/>
      <c r="L208" s="47"/>
      <c r="N208" s="47"/>
      <c r="O208" s="47"/>
      <c r="P208" s="47"/>
      <c r="Q208" s="47"/>
      <c r="R208" s="47"/>
      <c r="S208" s="47"/>
      <c r="T208" s="47"/>
    </row>
    <row r="209" spans="1:20" ht="12.75" hidden="1">
      <c r="A209" s="46" t="s">
        <v>97</v>
      </c>
      <c r="B209" s="46"/>
      <c r="C209" s="46"/>
      <c r="D209" s="45" t="s">
        <v>123</v>
      </c>
      <c r="E209" s="45"/>
      <c r="F209" s="30">
        <f t="shared" si="12"/>
        <v>0</v>
      </c>
      <c r="G209" s="45"/>
      <c r="H209" s="45"/>
      <c r="I209" s="47"/>
      <c r="J209" s="47"/>
      <c r="K209" s="47"/>
      <c r="L209" s="47"/>
      <c r="N209" s="47"/>
      <c r="O209" s="47"/>
      <c r="P209" s="47"/>
      <c r="Q209" s="47"/>
      <c r="R209" s="47"/>
      <c r="S209" s="47"/>
      <c r="T209" s="47"/>
    </row>
    <row r="210" spans="1:20" ht="12.75" hidden="1">
      <c r="A210" s="46" t="s">
        <v>98</v>
      </c>
      <c r="B210" s="46"/>
      <c r="C210" s="46"/>
      <c r="D210" s="47"/>
      <c r="E210" s="47"/>
      <c r="F210" s="30">
        <f t="shared" si="12"/>
        <v>0</v>
      </c>
      <c r="G210" s="47"/>
      <c r="H210" s="47"/>
      <c r="I210" s="47"/>
      <c r="J210" s="47"/>
      <c r="K210" s="47"/>
      <c r="L210" s="47"/>
      <c r="N210" s="47"/>
      <c r="O210" s="47"/>
      <c r="P210" s="47"/>
      <c r="Q210" s="47"/>
      <c r="R210" s="47"/>
      <c r="S210" s="47"/>
      <c r="T210" s="47"/>
    </row>
    <row r="211" spans="1:20" ht="12.75" hidden="1">
      <c r="A211" s="46" t="s">
        <v>93</v>
      </c>
      <c r="B211" s="46"/>
      <c r="C211" s="46"/>
      <c r="D211" s="47"/>
      <c r="E211" s="47"/>
      <c r="F211" s="30">
        <f t="shared" si="12"/>
        <v>0</v>
      </c>
      <c r="G211" s="47"/>
      <c r="H211" s="47"/>
      <c r="I211" s="47"/>
      <c r="J211" s="47"/>
      <c r="K211" s="47"/>
      <c r="L211" s="47"/>
      <c r="N211" s="47"/>
      <c r="O211" s="47"/>
      <c r="P211" s="47"/>
      <c r="Q211" s="47"/>
      <c r="R211" s="47"/>
      <c r="S211" s="47"/>
      <c r="T211" s="47"/>
    </row>
    <row r="212" spans="1:20" ht="12.75" hidden="1">
      <c r="A212" s="46" t="s">
        <v>125</v>
      </c>
      <c r="B212" s="48"/>
      <c r="C212" s="49"/>
      <c r="D212" s="50"/>
      <c r="E212" s="50"/>
      <c r="F212" s="30">
        <f t="shared" si="12"/>
        <v>0</v>
      </c>
      <c r="G212" s="50"/>
      <c r="H212" s="47"/>
      <c r="I212" s="47"/>
      <c r="J212" s="51"/>
      <c r="K212" s="47"/>
      <c r="L212" s="47"/>
      <c r="N212" s="47"/>
      <c r="O212" s="47"/>
      <c r="P212" s="47"/>
      <c r="Q212" s="47"/>
      <c r="R212" s="47"/>
      <c r="S212" s="47"/>
      <c r="T212" s="47"/>
    </row>
    <row r="213" spans="1:20" ht="12.75" hidden="1">
      <c r="A213" s="46" t="s">
        <v>73</v>
      </c>
      <c r="B213" s="48"/>
      <c r="C213" s="49"/>
      <c r="D213" s="50"/>
      <c r="E213" s="50"/>
      <c r="F213" s="30">
        <f t="shared" si="12"/>
        <v>0</v>
      </c>
      <c r="G213" s="50"/>
      <c r="H213" s="47"/>
      <c r="I213" s="47"/>
      <c r="J213" s="51"/>
      <c r="K213" s="47"/>
      <c r="L213" s="47"/>
      <c r="N213" s="47"/>
      <c r="O213" s="47"/>
      <c r="P213" s="47"/>
      <c r="Q213" s="47"/>
      <c r="R213" s="47"/>
      <c r="S213" s="47"/>
      <c r="T213" s="47"/>
    </row>
    <row r="214" spans="1:20" ht="12.75" hidden="1">
      <c r="A214" s="46" t="s">
        <v>94</v>
      </c>
      <c r="B214" s="48"/>
      <c r="C214" s="49"/>
      <c r="D214" s="50"/>
      <c r="E214" s="50"/>
      <c r="F214" s="30">
        <f t="shared" si="12"/>
        <v>0</v>
      </c>
      <c r="G214" s="50"/>
      <c r="H214" s="47"/>
      <c r="I214" s="47"/>
      <c r="J214" s="51"/>
      <c r="K214" s="47"/>
      <c r="L214" s="47"/>
      <c r="N214" s="47"/>
      <c r="O214" s="47"/>
      <c r="P214" s="47"/>
      <c r="Q214" s="47"/>
      <c r="R214" s="47"/>
      <c r="S214" s="47"/>
      <c r="T214" s="47"/>
    </row>
    <row r="215" spans="1:20" ht="12.75" hidden="1">
      <c r="A215" s="46" t="s">
        <v>122</v>
      </c>
      <c r="B215" s="48"/>
      <c r="C215" s="49"/>
      <c r="D215" s="50"/>
      <c r="E215" s="50"/>
      <c r="F215" s="30">
        <f t="shared" si="12"/>
        <v>0</v>
      </c>
      <c r="G215" s="50"/>
      <c r="H215" s="47"/>
      <c r="I215" s="47"/>
      <c r="J215" s="51"/>
      <c r="K215" s="47"/>
      <c r="L215" s="47"/>
      <c r="N215" s="47"/>
      <c r="O215" s="47"/>
      <c r="P215" s="47"/>
      <c r="Q215" s="47"/>
      <c r="R215" s="47"/>
      <c r="S215" s="47"/>
      <c r="T215" s="47"/>
    </row>
    <row r="216" spans="1:20" ht="12.75" hidden="1">
      <c r="A216" t="s">
        <v>146</v>
      </c>
      <c r="B216" s="46"/>
      <c r="C216" s="46"/>
      <c r="D216" s="47"/>
      <c r="E216" s="47"/>
      <c r="F216" s="30">
        <f t="shared" si="12"/>
        <v>0</v>
      </c>
      <c r="G216" s="47"/>
      <c r="H216" s="47"/>
      <c r="I216" s="47"/>
      <c r="J216" s="47"/>
      <c r="K216" s="47"/>
      <c r="L216" s="47"/>
      <c r="N216" s="47"/>
      <c r="O216" s="47"/>
      <c r="P216" s="47"/>
      <c r="Q216" s="47"/>
      <c r="R216" s="47"/>
      <c r="S216" s="47"/>
      <c r="T216" s="47"/>
    </row>
    <row r="217" spans="1:20" ht="12.75" hidden="1">
      <c r="A217" s="46" t="s">
        <v>92</v>
      </c>
      <c r="B217" s="46"/>
      <c r="C217" s="46"/>
      <c r="D217" s="47"/>
      <c r="E217" s="47"/>
      <c r="F217" s="30">
        <f t="shared" si="12"/>
        <v>0</v>
      </c>
      <c r="G217" s="47"/>
      <c r="H217" s="47"/>
      <c r="I217" s="47"/>
      <c r="J217" s="47"/>
      <c r="K217" s="47"/>
      <c r="L217" s="47"/>
      <c r="N217" s="47"/>
      <c r="O217" s="47"/>
      <c r="P217" s="47"/>
      <c r="Q217" s="47"/>
      <c r="R217" s="47"/>
      <c r="S217" s="47"/>
      <c r="T217" s="47"/>
    </row>
    <row r="218" spans="1:20" ht="12.75" hidden="1">
      <c r="A218" t="s">
        <v>136</v>
      </c>
      <c r="B218" s="46"/>
      <c r="C218" s="46"/>
      <c r="D218" s="47"/>
      <c r="E218" s="47"/>
      <c r="F218" s="30">
        <f t="shared" si="12"/>
        <v>0</v>
      </c>
      <c r="G218" s="47"/>
      <c r="H218" s="47"/>
      <c r="I218" s="47"/>
      <c r="J218" s="47"/>
      <c r="K218" s="47"/>
      <c r="L218" s="47"/>
      <c r="N218" s="47"/>
      <c r="O218" s="47"/>
      <c r="P218" s="47"/>
      <c r="Q218" s="47"/>
      <c r="R218" s="47"/>
      <c r="S218" s="47"/>
      <c r="T218" s="47"/>
    </row>
    <row r="219" spans="1:20" ht="12.75" hidden="1">
      <c r="A219" s="46" t="s">
        <v>30</v>
      </c>
      <c r="B219" s="46"/>
      <c r="C219" s="46"/>
      <c r="D219" s="47"/>
      <c r="E219" s="47"/>
      <c r="F219" s="30">
        <f t="shared" si="12"/>
        <v>0</v>
      </c>
      <c r="G219" s="47"/>
      <c r="H219" s="47"/>
      <c r="I219" s="47"/>
      <c r="J219" s="47"/>
      <c r="K219" s="47"/>
      <c r="L219" s="47"/>
      <c r="N219" s="47"/>
      <c r="O219" s="47"/>
      <c r="P219" s="47"/>
      <c r="Q219" s="47"/>
      <c r="R219" s="47"/>
      <c r="S219" s="47"/>
      <c r="T219" s="47"/>
    </row>
    <row r="220" spans="1:25" ht="12.75" hidden="1">
      <c r="A220" s="46" t="s">
        <v>36</v>
      </c>
      <c r="C220" s="46"/>
      <c r="D220" s="52" t="s">
        <v>37</v>
      </c>
      <c r="E220" s="47"/>
      <c r="F220" s="30" t="e">
        <f t="shared" si="12"/>
        <v>#VALUE!</v>
      </c>
      <c r="G220" s="47"/>
      <c r="H220" s="53" t="s">
        <v>37</v>
      </c>
      <c r="I220" s="54" t="s">
        <v>38</v>
      </c>
      <c r="J220" s="55"/>
      <c r="K220" s="47"/>
      <c r="L220" s="53" t="s">
        <v>37</v>
      </c>
      <c r="M220" s="116" t="s">
        <v>38</v>
      </c>
      <c r="N220" s="53"/>
      <c r="O220" s="54"/>
      <c r="P220" s="55"/>
      <c r="Q220" s="47"/>
      <c r="R220" s="52"/>
      <c r="S220" s="54"/>
      <c r="T220" s="52"/>
      <c r="V220" s="106" t="s">
        <v>72</v>
      </c>
      <c r="W220" s="29"/>
      <c r="Y220" s="29"/>
    </row>
    <row r="221" spans="1:25" ht="12.75" hidden="1">
      <c r="A221" s="46" t="s">
        <v>39</v>
      </c>
      <c r="B221" s="46"/>
      <c r="C221" s="46"/>
      <c r="D221" s="52" t="s">
        <v>40</v>
      </c>
      <c r="E221" s="47"/>
      <c r="F221" s="30" t="e">
        <f t="shared" si="12"/>
        <v>#VALUE!</v>
      </c>
      <c r="G221" s="47"/>
      <c r="H221" s="53" t="s">
        <v>41</v>
      </c>
      <c r="I221" s="54" t="s">
        <v>41</v>
      </c>
      <c r="J221" s="55"/>
      <c r="K221" s="47"/>
      <c r="L221" s="53" t="s">
        <v>41</v>
      </c>
      <c r="M221" s="116" t="s">
        <v>41</v>
      </c>
      <c r="N221" s="53"/>
      <c r="O221" s="54"/>
      <c r="P221" s="55"/>
      <c r="Q221" s="47"/>
      <c r="R221" s="52"/>
      <c r="S221" s="54"/>
      <c r="T221" s="52"/>
      <c r="V221" s="107" t="s">
        <v>40</v>
      </c>
      <c r="W221" s="29"/>
      <c r="Y221" s="29"/>
    </row>
    <row r="222" spans="1:25" ht="12.75" hidden="1">
      <c r="A222" s="46" t="s">
        <v>80</v>
      </c>
      <c r="B222" s="46"/>
      <c r="C222" s="46"/>
      <c r="D222" s="52"/>
      <c r="E222" s="47"/>
      <c r="F222" s="30" t="e">
        <f t="shared" si="12"/>
        <v>#VALUE!</v>
      </c>
      <c r="G222" s="47"/>
      <c r="H222" s="53" t="s">
        <v>78</v>
      </c>
      <c r="I222" s="54" t="s">
        <v>78</v>
      </c>
      <c r="J222" s="55"/>
      <c r="K222" s="47"/>
      <c r="L222" s="53" t="s">
        <v>79</v>
      </c>
      <c r="M222" s="116" t="s">
        <v>79</v>
      </c>
      <c r="N222" s="53"/>
      <c r="O222" s="54"/>
      <c r="P222" s="55"/>
      <c r="Q222" s="47"/>
      <c r="R222" s="52"/>
      <c r="S222" s="54"/>
      <c r="T222" s="52"/>
      <c r="W222" s="29"/>
      <c r="Y222" s="29"/>
    </row>
    <row r="223" spans="1:25" s="70" customFormat="1" ht="12.75">
      <c r="A223" s="56" t="s">
        <v>137</v>
      </c>
      <c r="B223" s="79"/>
      <c r="C223" s="56" t="s">
        <v>123</v>
      </c>
      <c r="D223" s="57">
        <v>-619.718</v>
      </c>
      <c r="E223" s="58"/>
      <c r="F223" s="30">
        <f t="shared" si="12"/>
        <v>-309.858</v>
      </c>
      <c r="G223" s="58"/>
      <c r="H223" s="59">
        <v>0</v>
      </c>
      <c r="I223" s="60">
        <v>0</v>
      </c>
      <c r="J223" s="36">
        <f>I223-H223</f>
        <v>0</v>
      </c>
      <c r="K223" s="58"/>
      <c r="L223" s="59">
        <v>-309.858</v>
      </c>
      <c r="M223" s="117">
        <v>-309.859</v>
      </c>
      <c r="N223" s="59">
        <f>-L223</f>
        <v>309.858</v>
      </c>
      <c r="O223" s="60">
        <f>-M223</f>
        <v>309.859</v>
      </c>
      <c r="P223" s="61">
        <f>N223-O223</f>
        <v>-0.0009999999999763531</v>
      </c>
      <c r="Q223" s="58"/>
      <c r="R223" s="57">
        <f>J223+P223</f>
        <v>-0.0009999999999763531</v>
      </c>
      <c r="S223" s="60"/>
      <c r="T223" s="57">
        <f>L223+R223</f>
        <v>-309.859</v>
      </c>
      <c r="U223" s="38"/>
      <c r="V223" s="108">
        <v>0</v>
      </c>
      <c r="W223" s="30">
        <f>D223+V223</f>
        <v>-619.718</v>
      </c>
      <c r="X223" s="24"/>
      <c r="Y223" s="30">
        <f>W223-D223</f>
        <v>0</v>
      </c>
    </row>
    <row r="224" spans="1:20" ht="12.75" hidden="1">
      <c r="A224" t="s">
        <v>163</v>
      </c>
      <c r="B224" s="46"/>
      <c r="C224" s="46"/>
      <c r="D224" s="47"/>
      <c r="E224" s="47"/>
      <c r="F224" s="30">
        <f t="shared" si="12"/>
        <v>0</v>
      </c>
      <c r="G224" s="47"/>
      <c r="H224" s="47"/>
      <c r="I224" s="47"/>
      <c r="J224" s="47"/>
      <c r="K224" s="47"/>
      <c r="L224" s="47"/>
      <c r="N224" s="47"/>
      <c r="O224" s="47"/>
      <c r="P224" s="47"/>
      <c r="Q224" s="47"/>
      <c r="R224" s="47"/>
      <c r="S224" s="47"/>
      <c r="T224" s="47"/>
    </row>
    <row r="225" spans="1:20" ht="12.75" hidden="1">
      <c r="A225" s="46" t="s">
        <v>129</v>
      </c>
      <c r="B225" s="46"/>
      <c r="C225" s="46"/>
      <c r="D225" s="47"/>
      <c r="E225" s="47"/>
      <c r="F225" s="30">
        <f t="shared" si="12"/>
        <v>0</v>
      </c>
      <c r="G225" s="47"/>
      <c r="H225" s="47"/>
      <c r="I225" s="47"/>
      <c r="J225" s="47"/>
      <c r="K225" s="47"/>
      <c r="L225" s="47"/>
      <c r="N225" s="47"/>
      <c r="O225" s="47"/>
      <c r="P225" s="47"/>
      <c r="Q225" s="47"/>
      <c r="R225" s="47"/>
      <c r="S225" s="47"/>
      <c r="T225" s="47"/>
    </row>
    <row r="226" spans="1:20" ht="12.75" hidden="1">
      <c r="A226" s="46" t="s">
        <v>89</v>
      </c>
      <c r="B226" s="46"/>
      <c r="C226" s="46"/>
      <c r="D226" s="47"/>
      <c r="E226" s="47"/>
      <c r="F226" s="30">
        <f t="shared" si="12"/>
        <v>0</v>
      </c>
      <c r="G226" s="47"/>
      <c r="H226" s="47"/>
      <c r="I226" s="47"/>
      <c r="J226" s="47"/>
      <c r="K226" s="47"/>
      <c r="L226" s="47"/>
      <c r="N226" s="47"/>
      <c r="O226" s="47"/>
      <c r="P226" s="47"/>
      <c r="Q226" s="47"/>
      <c r="R226" s="47"/>
      <c r="S226" s="47"/>
      <c r="T226" s="47"/>
    </row>
    <row r="227" spans="1:20" ht="12.75" hidden="1">
      <c r="A227" s="46" t="s">
        <v>103</v>
      </c>
      <c r="B227" s="46"/>
      <c r="C227" s="46"/>
      <c r="D227" s="47"/>
      <c r="E227" s="47"/>
      <c r="F227" s="30">
        <f t="shared" si="12"/>
        <v>0</v>
      </c>
      <c r="G227" s="47"/>
      <c r="H227" s="47"/>
      <c r="I227" s="47"/>
      <c r="J227" s="47"/>
      <c r="K227" s="47"/>
      <c r="L227" s="47"/>
      <c r="N227" s="47"/>
      <c r="O227" s="47"/>
      <c r="P227" s="47"/>
      <c r="Q227" s="47"/>
      <c r="R227" s="47"/>
      <c r="S227" s="47"/>
      <c r="T227" s="47"/>
    </row>
    <row r="228" spans="1:20" ht="12.75" hidden="1">
      <c r="A228" s="46" t="s">
        <v>104</v>
      </c>
      <c r="B228" s="46"/>
      <c r="C228" s="46"/>
      <c r="D228" s="47"/>
      <c r="E228" s="47"/>
      <c r="F228" s="30">
        <f t="shared" si="12"/>
        <v>0</v>
      </c>
      <c r="G228" s="47"/>
      <c r="H228" s="47"/>
      <c r="I228" s="47"/>
      <c r="J228" s="47"/>
      <c r="K228" s="47"/>
      <c r="L228" s="47"/>
      <c r="N228" s="47"/>
      <c r="O228" s="47"/>
      <c r="P228" s="47"/>
      <c r="Q228" s="47"/>
      <c r="R228" s="47"/>
      <c r="S228" s="47"/>
      <c r="T228" s="47"/>
    </row>
    <row r="229" spans="1:20" ht="12.75" hidden="1">
      <c r="A229" t="s">
        <v>145</v>
      </c>
      <c r="B229" s="46"/>
      <c r="C229" s="46"/>
      <c r="D229" s="47"/>
      <c r="E229" s="47"/>
      <c r="F229" s="30">
        <f t="shared" si="12"/>
        <v>0</v>
      </c>
      <c r="G229" s="47"/>
      <c r="H229" s="47"/>
      <c r="I229" s="47"/>
      <c r="J229" s="47"/>
      <c r="K229" s="47"/>
      <c r="L229" s="47"/>
      <c r="N229" s="47"/>
      <c r="O229" s="47"/>
      <c r="P229" s="47"/>
      <c r="Q229" s="47"/>
      <c r="R229" s="47"/>
      <c r="S229" s="47"/>
      <c r="T229" s="47"/>
    </row>
    <row r="230" spans="1:20" ht="12.75" hidden="1">
      <c r="A230" s="46" t="s">
        <v>101</v>
      </c>
      <c r="B230" s="46"/>
      <c r="C230" s="46"/>
      <c r="D230" s="47"/>
      <c r="E230" s="47"/>
      <c r="F230" s="30">
        <f t="shared" si="12"/>
        <v>0</v>
      </c>
      <c r="G230" s="47"/>
      <c r="H230" s="47"/>
      <c r="I230" s="47"/>
      <c r="J230" s="47"/>
      <c r="K230" s="47"/>
      <c r="L230" s="47"/>
      <c r="N230" s="47"/>
      <c r="O230" s="47"/>
      <c r="P230" s="47"/>
      <c r="Q230" s="47"/>
      <c r="R230" s="47"/>
      <c r="S230" s="47"/>
      <c r="T230" s="47"/>
    </row>
    <row r="231" spans="1:20" ht="12.75" hidden="1">
      <c r="A231" s="46" t="s">
        <v>90</v>
      </c>
      <c r="B231" s="46"/>
      <c r="C231" s="46"/>
      <c r="D231" s="47"/>
      <c r="E231" s="47"/>
      <c r="F231" s="30">
        <f t="shared" si="12"/>
        <v>0</v>
      </c>
      <c r="G231" s="47"/>
      <c r="H231" s="47"/>
      <c r="I231" s="47"/>
      <c r="J231" s="47"/>
      <c r="K231" s="47"/>
      <c r="L231" s="47"/>
      <c r="N231" s="47"/>
      <c r="O231" s="47"/>
      <c r="P231" s="47"/>
      <c r="Q231" s="47"/>
      <c r="R231" s="47"/>
      <c r="S231" s="47"/>
      <c r="T231" s="47"/>
    </row>
    <row r="232" spans="1:20" ht="12.75" hidden="1">
      <c r="A232" s="46" t="s">
        <v>97</v>
      </c>
      <c r="B232" s="46"/>
      <c r="C232" s="46"/>
      <c r="D232" s="45" t="s">
        <v>124</v>
      </c>
      <c r="E232" s="45"/>
      <c r="F232" s="30">
        <f t="shared" si="12"/>
        <v>0</v>
      </c>
      <c r="G232" s="45"/>
      <c r="H232" s="45"/>
      <c r="I232" s="47"/>
      <c r="J232" s="47"/>
      <c r="K232" s="47"/>
      <c r="L232" s="47"/>
      <c r="N232" s="47"/>
      <c r="O232" s="47"/>
      <c r="P232" s="47"/>
      <c r="Q232" s="47"/>
      <c r="R232" s="47"/>
      <c r="S232" s="47"/>
      <c r="T232" s="47"/>
    </row>
    <row r="233" spans="1:20" ht="12.75" hidden="1">
      <c r="A233" s="46" t="s">
        <v>98</v>
      </c>
      <c r="B233" s="46"/>
      <c r="C233" s="46"/>
      <c r="D233" s="47"/>
      <c r="E233" s="47"/>
      <c r="F233" s="30">
        <f t="shared" si="12"/>
        <v>0</v>
      </c>
      <c r="G233" s="47"/>
      <c r="H233" s="47"/>
      <c r="I233" s="47"/>
      <c r="J233" s="47"/>
      <c r="K233" s="47"/>
      <c r="L233" s="47"/>
      <c r="N233" s="47"/>
      <c r="O233" s="47"/>
      <c r="P233" s="47"/>
      <c r="Q233" s="47"/>
      <c r="R233" s="47"/>
      <c r="S233" s="47"/>
      <c r="T233" s="47"/>
    </row>
    <row r="234" spans="1:20" ht="12.75" hidden="1">
      <c r="A234" s="46" t="s">
        <v>93</v>
      </c>
      <c r="B234" s="46"/>
      <c r="C234" s="46"/>
      <c r="D234" s="47"/>
      <c r="E234" s="47"/>
      <c r="F234" s="30">
        <f aca="true" t="shared" si="13" ref="F234:F246">H234-N234</f>
        <v>0</v>
      </c>
      <c r="G234" s="47"/>
      <c r="H234" s="47"/>
      <c r="I234" s="47"/>
      <c r="J234" s="47"/>
      <c r="K234" s="47"/>
      <c r="L234" s="47"/>
      <c r="N234" s="47"/>
      <c r="O234" s="47"/>
      <c r="P234" s="47"/>
      <c r="Q234" s="47"/>
      <c r="R234" s="47"/>
      <c r="S234" s="47"/>
      <c r="T234" s="47"/>
    </row>
    <row r="235" spans="1:20" ht="12.75" hidden="1">
      <c r="A235" s="46" t="s">
        <v>126</v>
      </c>
      <c r="B235" s="48"/>
      <c r="C235" s="49"/>
      <c r="D235" s="50"/>
      <c r="E235" s="50"/>
      <c r="F235" s="30">
        <f t="shared" si="13"/>
        <v>0</v>
      </c>
      <c r="G235" s="50"/>
      <c r="H235" s="47"/>
      <c r="I235" s="47"/>
      <c r="J235" s="51"/>
      <c r="K235" s="47"/>
      <c r="L235" s="47"/>
      <c r="N235" s="47"/>
      <c r="O235" s="47"/>
      <c r="P235" s="47"/>
      <c r="Q235" s="47"/>
      <c r="R235" s="47"/>
      <c r="S235" s="47"/>
      <c r="T235" s="47"/>
    </row>
    <row r="236" spans="1:20" ht="12.75" hidden="1">
      <c r="A236" s="46" t="s">
        <v>73</v>
      </c>
      <c r="B236" s="48"/>
      <c r="C236" s="49"/>
      <c r="D236" s="50"/>
      <c r="E236" s="50"/>
      <c r="F236" s="30">
        <f t="shared" si="13"/>
        <v>0</v>
      </c>
      <c r="G236" s="50"/>
      <c r="H236" s="47"/>
      <c r="I236" s="47"/>
      <c r="J236" s="51"/>
      <c r="K236" s="47"/>
      <c r="L236" s="47"/>
      <c r="N236" s="47"/>
      <c r="O236" s="47"/>
      <c r="P236" s="47"/>
      <c r="Q236" s="47"/>
      <c r="R236" s="47"/>
      <c r="S236" s="47"/>
      <c r="T236" s="47"/>
    </row>
    <row r="237" spans="1:20" ht="12.75" hidden="1">
      <c r="A237" s="46" t="s">
        <v>94</v>
      </c>
      <c r="B237" s="48"/>
      <c r="C237" s="49"/>
      <c r="D237" s="50"/>
      <c r="E237" s="50"/>
      <c r="F237" s="30">
        <f t="shared" si="13"/>
        <v>0</v>
      </c>
      <c r="G237" s="50"/>
      <c r="H237" s="47"/>
      <c r="I237" s="47"/>
      <c r="J237" s="51"/>
      <c r="K237" s="47"/>
      <c r="L237" s="47"/>
      <c r="N237" s="47"/>
      <c r="O237" s="47"/>
      <c r="P237" s="47"/>
      <c r="Q237" s="47"/>
      <c r="R237" s="47"/>
      <c r="S237" s="47"/>
      <c r="T237" s="47"/>
    </row>
    <row r="238" spans="1:20" ht="12.75" hidden="1">
      <c r="A238" s="46" t="s">
        <v>122</v>
      </c>
      <c r="B238" s="48"/>
      <c r="C238" s="49"/>
      <c r="D238" s="50"/>
      <c r="E238" s="50"/>
      <c r="F238" s="30">
        <f t="shared" si="13"/>
        <v>0</v>
      </c>
      <c r="G238" s="50"/>
      <c r="H238" s="47"/>
      <c r="I238" s="47"/>
      <c r="J238" s="51"/>
      <c r="K238" s="47"/>
      <c r="L238" s="47"/>
      <c r="N238" s="47"/>
      <c r="O238" s="47"/>
      <c r="P238" s="47"/>
      <c r="Q238" s="47"/>
      <c r="R238" s="47"/>
      <c r="S238" s="47"/>
      <c r="T238" s="47"/>
    </row>
    <row r="239" spans="1:20" ht="12.75" hidden="1">
      <c r="A239" t="s">
        <v>146</v>
      </c>
      <c r="B239" s="46"/>
      <c r="C239" s="46"/>
      <c r="D239" s="47"/>
      <c r="E239" s="47"/>
      <c r="F239" s="30">
        <f t="shared" si="13"/>
        <v>0</v>
      </c>
      <c r="G239" s="47"/>
      <c r="H239" s="47"/>
      <c r="I239" s="47"/>
      <c r="J239" s="47"/>
      <c r="K239" s="47"/>
      <c r="L239" s="47"/>
      <c r="N239" s="47"/>
      <c r="O239" s="47"/>
      <c r="P239" s="47"/>
      <c r="Q239" s="47"/>
      <c r="R239" s="47"/>
      <c r="S239" s="47"/>
      <c r="T239" s="47"/>
    </row>
    <row r="240" spans="1:20" ht="12.75" hidden="1">
      <c r="A240" s="46" t="s">
        <v>92</v>
      </c>
      <c r="B240" s="46"/>
      <c r="C240" s="46"/>
      <c r="D240" s="47"/>
      <c r="E240" s="47"/>
      <c r="F240" s="30">
        <f t="shared" si="13"/>
        <v>0</v>
      </c>
      <c r="G240" s="47"/>
      <c r="H240" s="47"/>
      <c r="I240" s="47"/>
      <c r="J240" s="47"/>
      <c r="K240" s="47"/>
      <c r="L240" s="47"/>
      <c r="N240" s="47"/>
      <c r="O240" s="47"/>
      <c r="P240" s="47"/>
      <c r="Q240" s="47"/>
      <c r="R240" s="47"/>
      <c r="S240" s="47"/>
      <c r="T240" s="47"/>
    </row>
    <row r="241" spans="1:20" ht="12.75" hidden="1">
      <c r="A241" t="s">
        <v>136</v>
      </c>
      <c r="B241" s="46"/>
      <c r="C241" s="46"/>
      <c r="D241" s="47"/>
      <c r="E241" s="47"/>
      <c r="F241" s="30">
        <f t="shared" si="13"/>
        <v>0</v>
      </c>
      <c r="G241" s="47"/>
      <c r="H241" s="47"/>
      <c r="I241" s="47"/>
      <c r="J241" s="47"/>
      <c r="K241" s="47"/>
      <c r="L241" s="47"/>
      <c r="N241" s="47"/>
      <c r="O241" s="47"/>
      <c r="P241" s="47"/>
      <c r="Q241" s="47"/>
      <c r="R241" s="47"/>
      <c r="S241" s="47"/>
      <c r="T241" s="47"/>
    </row>
    <row r="242" spans="1:20" ht="12.75" hidden="1">
      <c r="A242" s="46" t="s">
        <v>30</v>
      </c>
      <c r="B242" s="46"/>
      <c r="C242" s="46"/>
      <c r="D242" s="47"/>
      <c r="E242" s="47"/>
      <c r="F242" s="30">
        <f t="shared" si="13"/>
        <v>0</v>
      </c>
      <c r="G242" s="47"/>
      <c r="H242" s="47"/>
      <c r="I242" s="47"/>
      <c r="J242" s="47"/>
      <c r="K242" s="47"/>
      <c r="L242" s="47"/>
      <c r="N242" s="47"/>
      <c r="O242" s="47"/>
      <c r="P242" s="47"/>
      <c r="Q242" s="47"/>
      <c r="R242" s="47"/>
      <c r="S242" s="47"/>
      <c r="T242" s="47"/>
    </row>
    <row r="243" spans="1:25" ht="12.75" hidden="1">
      <c r="A243" s="46" t="s">
        <v>36</v>
      </c>
      <c r="C243" s="46"/>
      <c r="D243" s="52" t="s">
        <v>37</v>
      </c>
      <c r="E243" s="47"/>
      <c r="F243" s="30" t="e">
        <f t="shared" si="13"/>
        <v>#VALUE!</v>
      </c>
      <c r="G243" s="47"/>
      <c r="H243" s="53" t="s">
        <v>37</v>
      </c>
      <c r="I243" s="54" t="s">
        <v>38</v>
      </c>
      <c r="J243" s="55"/>
      <c r="K243" s="47"/>
      <c r="L243" s="53" t="s">
        <v>37</v>
      </c>
      <c r="M243" s="116" t="s">
        <v>38</v>
      </c>
      <c r="N243" s="53"/>
      <c r="O243" s="54"/>
      <c r="P243" s="55"/>
      <c r="Q243" s="47"/>
      <c r="R243" s="52"/>
      <c r="S243" s="54"/>
      <c r="T243" s="52"/>
      <c r="V243" s="106" t="s">
        <v>72</v>
      </c>
      <c r="W243" s="29"/>
      <c r="Y243" s="29"/>
    </row>
    <row r="244" spans="1:25" ht="12.75" hidden="1">
      <c r="A244" s="46" t="s">
        <v>39</v>
      </c>
      <c r="B244" s="46"/>
      <c r="C244" s="46"/>
      <c r="D244" s="52" t="s">
        <v>40</v>
      </c>
      <c r="E244" s="47"/>
      <c r="F244" s="30" t="e">
        <f t="shared" si="13"/>
        <v>#VALUE!</v>
      </c>
      <c r="G244" s="47"/>
      <c r="H244" s="53" t="s">
        <v>41</v>
      </c>
      <c r="I244" s="54" t="s">
        <v>41</v>
      </c>
      <c r="J244" s="55"/>
      <c r="K244" s="47"/>
      <c r="L244" s="53" t="s">
        <v>41</v>
      </c>
      <c r="M244" s="116" t="s">
        <v>41</v>
      </c>
      <c r="N244" s="53"/>
      <c r="O244" s="54"/>
      <c r="P244" s="55"/>
      <c r="Q244" s="47"/>
      <c r="R244" s="52"/>
      <c r="S244" s="54"/>
      <c r="T244" s="52"/>
      <c r="V244" s="107" t="s">
        <v>40</v>
      </c>
      <c r="W244" s="29"/>
      <c r="Y244" s="29"/>
    </row>
    <row r="245" spans="1:25" ht="12.75" hidden="1">
      <c r="A245" s="46" t="s">
        <v>80</v>
      </c>
      <c r="B245" s="46"/>
      <c r="C245" s="46"/>
      <c r="D245" s="52"/>
      <c r="E245" s="47"/>
      <c r="F245" s="30" t="e">
        <f t="shared" si="13"/>
        <v>#VALUE!</v>
      </c>
      <c r="G245" s="47"/>
      <c r="H245" s="53" t="s">
        <v>78</v>
      </c>
      <c r="I245" s="54" t="s">
        <v>78</v>
      </c>
      <c r="J245" s="55"/>
      <c r="K245" s="47"/>
      <c r="L245" s="53" t="s">
        <v>79</v>
      </c>
      <c r="M245" s="116" t="s">
        <v>79</v>
      </c>
      <c r="N245" s="53"/>
      <c r="O245" s="54"/>
      <c r="P245" s="55"/>
      <c r="Q245" s="47"/>
      <c r="R245" s="52"/>
      <c r="S245" s="54"/>
      <c r="T245" s="52"/>
      <c r="W245" s="29"/>
      <c r="Y245" s="29"/>
    </row>
    <row r="246" spans="1:25" s="70" customFormat="1" ht="12.75">
      <c r="A246" s="56" t="s">
        <v>137</v>
      </c>
      <c r="B246" s="79"/>
      <c r="C246" s="47" t="s">
        <v>124</v>
      </c>
      <c r="D246" s="57">
        <v>-1296.496</v>
      </c>
      <c r="E246" s="58"/>
      <c r="F246" s="30">
        <f t="shared" si="13"/>
        <v>-648.248</v>
      </c>
      <c r="G246" s="58"/>
      <c r="H246" s="59">
        <v>0</v>
      </c>
      <c r="I246" s="60">
        <v>0</v>
      </c>
      <c r="J246" s="36">
        <f>I246-H246</f>
        <v>0</v>
      </c>
      <c r="K246" s="58"/>
      <c r="L246" s="59">
        <v>-648.248</v>
      </c>
      <c r="M246" s="117">
        <v>-700.755</v>
      </c>
      <c r="N246" s="59">
        <f>-L246</f>
        <v>648.248</v>
      </c>
      <c r="O246" s="60">
        <f>-M246</f>
        <v>700.755</v>
      </c>
      <c r="P246" s="61">
        <f>N246-O246</f>
        <v>-52.50699999999995</v>
      </c>
      <c r="Q246" s="58"/>
      <c r="R246" s="57">
        <f>J246+P246</f>
        <v>-52.50699999999995</v>
      </c>
      <c r="S246" s="60"/>
      <c r="T246" s="57">
        <f>L246+R246</f>
        <v>-700.755</v>
      </c>
      <c r="U246" s="38"/>
      <c r="V246" s="108">
        <v>0</v>
      </c>
      <c r="W246" s="30">
        <f>D246+V246</f>
        <v>-1296.496</v>
      </c>
      <c r="X246" s="24"/>
      <c r="Y246" s="30">
        <f>W246-D246</f>
        <v>0</v>
      </c>
    </row>
    <row r="247" spans="1:25" ht="12.75">
      <c r="A247" s="68"/>
      <c r="C247" s="71" t="s">
        <v>150</v>
      </c>
      <c r="D247" s="125">
        <f>SUM(D81:D246)</f>
        <v>1696.042000000004</v>
      </c>
      <c r="E247" s="22" t="s">
        <v>31</v>
      </c>
      <c r="F247" s="125">
        <f>F105+F106+F129+F152+F176+F199+F223+F246</f>
        <v>-2441.3810000000003</v>
      </c>
      <c r="G247" s="22"/>
      <c r="H247" s="80">
        <f>SUM(H81:H246)</f>
        <v>27591</v>
      </c>
      <c r="I247" s="81">
        <f>SUM(I81:I246)</f>
        <v>32162.44657</v>
      </c>
      <c r="J247" s="82">
        <f>SUM(J81:J246)</f>
        <v>4571.446570000002</v>
      </c>
      <c r="K247" s="22" t="s">
        <v>31</v>
      </c>
      <c r="L247" s="81">
        <f>SUM(L81:L246)</f>
        <v>-30032.381</v>
      </c>
      <c r="M247" s="121">
        <f>SUM(M81:M246)</f>
        <v>-34572.91827999999</v>
      </c>
      <c r="N247" s="80">
        <f>SUM(N81:N246)</f>
        <v>30032.381</v>
      </c>
      <c r="O247" s="81">
        <f>SUM(O81:O246)</f>
        <v>34572.91827999999</v>
      </c>
      <c r="P247" s="82">
        <f>SUM(P81:P246)</f>
        <v>-4540.537279999997</v>
      </c>
      <c r="Q247" s="20" t="s">
        <v>31</v>
      </c>
      <c r="R247" s="125">
        <f>SUM(R81:R246)</f>
        <v>30.909290000004972</v>
      </c>
      <c r="S247" s="406"/>
      <c r="T247" s="125">
        <f>SUM(T81:T246)</f>
        <v>-30001.471709999998</v>
      </c>
      <c r="U247" s="102"/>
      <c r="V247" s="107">
        <f>SUM(V81:V246)</f>
        <v>0</v>
      </c>
      <c r="W247" s="125">
        <f>SUM(W81:W246)</f>
        <v>1696.042000000004</v>
      </c>
      <c r="X247" s="68" t="s">
        <v>31</v>
      </c>
      <c r="Y247" s="125">
        <f>SUM(Y81:Y246)</f>
        <v>0</v>
      </c>
    </row>
    <row r="248" spans="1:25" s="70" customFormat="1" ht="12.75" hidden="1">
      <c r="A248" s="310"/>
      <c r="B248" s="24"/>
      <c r="C248" s="310"/>
      <c r="D248" s="311"/>
      <c r="E248" s="312"/>
      <c r="F248" s="311"/>
      <c r="G248" s="312"/>
      <c r="H248" s="313"/>
      <c r="I248" s="314"/>
      <c r="J248" s="315"/>
      <c r="K248" s="316"/>
      <c r="L248" s="313"/>
      <c r="M248" s="317"/>
      <c r="N248" s="313"/>
      <c r="O248" s="314"/>
      <c r="P248" s="315"/>
      <c r="Q248" s="25"/>
      <c r="R248" s="311"/>
      <c r="S248" s="314"/>
      <c r="T248" s="311"/>
      <c r="U248" s="38"/>
      <c r="V248" s="108"/>
      <c r="W248" s="311"/>
      <c r="X248" s="24"/>
      <c r="Y248" s="311"/>
    </row>
    <row r="249" spans="1:6" ht="12.75" hidden="1">
      <c r="A249" t="s">
        <v>163</v>
      </c>
      <c r="F249" s="29"/>
    </row>
    <row r="250" spans="1:6" ht="12.75" hidden="1">
      <c r="A250" t="s">
        <v>132</v>
      </c>
      <c r="F250" s="29"/>
    </row>
    <row r="251" spans="1:6" ht="12.75" hidden="1">
      <c r="A251" t="s">
        <v>89</v>
      </c>
      <c r="F251" s="29"/>
    </row>
    <row r="252" spans="1:8" ht="12.75" hidden="1">
      <c r="A252" t="s">
        <v>103</v>
      </c>
      <c r="E252" s="66"/>
      <c r="F252" s="410"/>
      <c r="G252" s="66"/>
      <c r="H252" s="66"/>
    </row>
    <row r="253" spans="1:8" ht="12.75" hidden="1">
      <c r="A253" t="s">
        <v>104</v>
      </c>
      <c r="E253" s="66"/>
      <c r="F253" s="410"/>
      <c r="G253" s="66"/>
      <c r="H253" s="66"/>
    </row>
    <row r="254" spans="1:8" ht="12.75" hidden="1">
      <c r="A254" t="s">
        <v>145</v>
      </c>
      <c r="E254" s="66"/>
      <c r="F254" s="410"/>
      <c r="G254" s="66"/>
      <c r="H254" s="66"/>
    </row>
    <row r="255" spans="1:8" ht="12.75" hidden="1">
      <c r="A255" t="s">
        <v>101</v>
      </c>
      <c r="E255" s="67"/>
      <c r="F255" s="411"/>
      <c r="G255" s="67"/>
      <c r="H255" s="67"/>
    </row>
    <row r="256" spans="1:8" ht="12.75" hidden="1">
      <c r="A256" t="s">
        <v>90</v>
      </c>
      <c r="E256" s="67"/>
      <c r="F256" s="411"/>
      <c r="G256" s="67"/>
      <c r="H256" s="67"/>
    </row>
    <row r="257" spans="1:6" ht="12.75" hidden="1">
      <c r="A257" t="s">
        <v>144</v>
      </c>
      <c r="F257" s="29"/>
    </row>
    <row r="258" spans="1:6" ht="12.75" hidden="1">
      <c r="A258" t="s">
        <v>141</v>
      </c>
      <c r="F258" s="29"/>
    </row>
    <row r="259" spans="1:8" ht="12.75" hidden="1">
      <c r="A259" t="s">
        <v>97</v>
      </c>
      <c r="F259" s="412" t="s">
        <v>153</v>
      </c>
      <c r="H259" s="77" t="s">
        <v>153</v>
      </c>
    </row>
    <row r="260" spans="1:6" ht="12.75" hidden="1">
      <c r="A260" t="s">
        <v>98</v>
      </c>
      <c r="F260" s="29"/>
    </row>
    <row r="261" spans="1:10" ht="12.75" hidden="1">
      <c r="A261" t="s">
        <v>93</v>
      </c>
      <c r="D261" s="13"/>
      <c r="E261" s="13"/>
      <c r="F261" s="29"/>
      <c r="G261" s="13"/>
      <c r="J261" s="14"/>
    </row>
    <row r="262" spans="1:10" ht="12.75" hidden="1">
      <c r="A262" t="s">
        <v>152</v>
      </c>
      <c r="D262" s="13"/>
      <c r="E262" s="13"/>
      <c r="F262" s="29"/>
      <c r="G262" s="13"/>
      <c r="J262" s="14"/>
    </row>
    <row r="263" spans="1:10" ht="12.75" hidden="1">
      <c r="A263" t="s">
        <v>73</v>
      </c>
      <c r="B263" s="48"/>
      <c r="C263" s="49"/>
      <c r="D263" s="13"/>
      <c r="E263" s="13"/>
      <c r="F263" s="29"/>
      <c r="G263" s="13"/>
      <c r="J263" s="14"/>
    </row>
    <row r="264" spans="1:10" ht="12.75" hidden="1">
      <c r="A264" t="s">
        <v>94</v>
      </c>
      <c r="F264" s="29"/>
      <c r="J264" s="14"/>
    </row>
    <row r="265" spans="1:6" ht="12.75" hidden="1">
      <c r="A265" t="s">
        <v>95</v>
      </c>
      <c r="F265" s="29"/>
    </row>
    <row r="266" spans="1:6" ht="12.75" hidden="1">
      <c r="A266" t="s">
        <v>146</v>
      </c>
      <c r="F266" s="29"/>
    </row>
    <row r="267" spans="1:6" ht="12.75" hidden="1">
      <c r="A267" t="s">
        <v>92</v>
      </c>
      <c r="F267" s="29"/>
    </row>
    <row r="268" spans="1:6" ht="12.75" hidden="1">
      <c r="A268" t="s">
        <v>136</v>
      </c>
      <c r="F268" s="29"/>
    </row>
    <row r="269" spans="1:6" ht="12.75" hidden="1">
      <c r="A269" t="s">
        <v>30</v>
      </c>
      <c r="F269" s="29"/>
    </row>
    <row r="270" spans="1:25" ht="12.75" hidden="1">
      <c r="A270" t="s">
        <v>36</v>
      </c>
      <c r="B270" t="s">
        <v>147</v>
      </c>
      <c r="C270" t="s">
        <v>134</v>
      </c>
      <c r="D270" s="29" t="s">
        <v>37</v>
      </c>
      <c r="F270" s="29" t="s">
        <v>37</v>
      </c>
      <c r="H270" s="33" t="s">
        <v>37</v>
      </c>
      <c r="I270" s="20" t="s">
        <v>38</v>
      </c>
      <c r="J270" s="34"/>
      <c r="L270" s="33" t="s">
        <v>37</v>
      </c>
      <c r="M270" s="116" t="s">
        <v>38</v>
      </c>
      <c r="N270" s="33"/>
      <c r="O270" s="20"/>
      <c r="P270" s="34"/>
      <c r="R270" s="29"/>
      <c r="S270" s="20"/>
      <c r="T270" s="29"/>
      <c r="V270" s="106" t="s">
        <v>72</v>
      </c>
      <c r="W270" s="29"/>
      <c r="Y270" s="29"/>
    </row>
    <row r="271" spans="1:25" ht="12.75" hidden="1">
      <c r="A271" t="s">
        <v>39</v>
      </c>
      <c r="D271" s="29" t="s">
        <v>40</v>
      </c>
      <c r="F271" s="29" t="s">
        <v>41</v>
      </c>
      <c r="H271" s="33" t="s">
        <v>41</v>
      </c>
      <c r="I271" s="20" t="s">
        <v>41</v>
      </c>
      <c r="J271" s="34"/>
      <c r="L271" s="33" t="s">
        <v>41</v>
      </c>
      <c r="M271" s="116" t="s">
        <v>41</v>
      </c>
      <c r="N271" s="33"/>
      <c r="O271" s="20"/>
      <c r="P271" s="34"/>
      <c r="R271" s="29"/>
      <c r="S271" s="20"/>
      <c r="T271" s="29"/>
      <c r="V271" s="107" t="s">
        <v>40</v>
      </c>
      <c r="W271" s="29"/>
      <c r="Y271" s="29"/>
    </row>
    <row r="272" spans="1:25" ht="12.75" hidden="1">
      <c r="A272" t="s">
        <v>80</v>
      </c>
      <c r="D272" s="29"/>
      <c r="F272" s="29" t="s">
        <v>78</v>
      </c>
      <c r="H272" s="33" t="s">
        <v>78</v>
      </c>
      <c r="I272" s="20" t="s">
        <v>78</v>
      </c>
      <c r="J272" s="34"/>
      <c r="L272" s="33" t="s">
        <v>79</v>
      </c>
      <c r="M272" s="116" t="s">
        <v>79</v>
      </c>
      <c r="N272" s="33"/>
      <c r="O272" s="20"/>
      <c r="P272" s="34"/>
      <c r="R272" s="29"/>
      <c r="S272" s="20"/>
      <c r="T272" s="29"/>
      <c r="W272" s="29"/>
      <c r="Y272" s="29"/>
    </row>
    <row r="273" spans="4:25" ht="12.75">
      <c r="D273" s="29"/>
      <c r="F273" s="29"/>
      <c r="H273" s="33"/>
      <c r="I273" s="20"/>
      <c r="J273" s="34"/>
      <c r="L273" s="33"/>
      <c r="M273" s="116"/>
      <c r="N273" s="33"/>
      <c r="O273" s="20"/>
      <c r="P273" s="34"/>
      <c r="R273" s="29"/>
      <c r="S273" s="20"/>
      <c r="T273" s="29"/>
      <c r="W273" s="29"/>
      <c r="Y273" s="29"/>
    </row>
    <row r="274" spans="1:25" s="93" customFormat="1" ht="12.75">
      <c r="A274" s="85" t="s">
        <v>137</v>
      </c>
      <c r="B274" s="85"/>
      <c r="C274" s="85" t="s">
        <v>209</v>
      </c>
      <c r="D274" s="318">
        <v>2819.6330000000003</v>
      </c>
      <c r="E274" s="87"/>
      <c r="F274" s="318">
        <v>-331.099</v>
      </c>
      <c r="G274" s="87"/>
      <c r="H274" s="319">
        <v>-331.099</v>
      </c>
      <c r="I274" s="320">
        <v>-10.655999999999999</v>
      </c>
      <c r="J274" s="321">
        <f>I274-H274</f>
        <v>320.443</v>
      </c>
      <c r="K274" s="87"/>
      <c r="L274" s="88">
        <v>0</v>
      </c>
      <c r="M274" s="110">
        <v>0</v>
      </c>
      <c r="N274" s="319">
        <f>-L274</f>
        <v>0</v>
      </c>
      <c r="O274" s="320">
        <f>-M274</f>
        <v>0</v>
      </c>
      <c r="P274" s="321">
        <f>N274-O274</f>
        <v>0</v>
      </c>
      <c r="Q274" s="87"/>
      <c r="R274" s="318">
        <f>J274+P274</f>
        <v>320.443</v>
      </c>
      <c r="S274" s="89"/>
      <c r="T274" s="318">
        <f>L274+R274</f>
        <v>320.443</v>
      </c>
      <c r="U274" s="63"/>
      <c r="V274" s="111">
        <v>0</v>
      </c>
      <c r="W274" s="318">
        <f>D274+V274</f>
        <v>2819.6330000000003</v>
      </c>
      <c r="X274" s="85"/>
      <c r="Y274" s="318">
        <f>W274-D274</f>
        <v>0</v>
      </c>
    </row>
    <row r="275" spans="1:25" s="70" customFormat="1" ht="12.75">
      <c r="A275" s="310"/>
      <c r="B275" s="24"/>
      <c r="C275" s="310"/>
      <c r="D275" s="311"/>
      <c r="E275" s="312"/>
      <c r="F275" s="311"/>
      <c r="G275" s="312"/>
      <c r="H275" s="313"/>
      <c r="I275" s="314"/>
      <c r="J275" s="315"/>
      <c r="K275" s="316"/>
      <c r="L275" s="313"/>
      <c r="M275" s="317"/>
      <c r="N275" s="313"/>
      <c r="O275" s="314"/>
      <c r="P275" s="315"/>
      <c r="Q275" s="25"/>
      <c r="R275" s="311"/>
      <c r="S275" s="314"/>
      <c r="T275" s="311"/>
      <c r="U275" s="38"/>
      <c r="V275" s="108"/>
      <c r="W275" s="311"/>
      <c r="X275" s="24"/>
      <c r="Y275" s="311"/>
    </row>
    <row r="276" spans="1:25" ht="12.75">
      <c r="A276" s="68"/>
      <c r="C276" s="71" t="s">
        <v>156</v>
      </c>
      <c r="D276" s="124">
        <f>SUM(D56,D78,D247,D274)</f>
        <v>28107.186999999976</v>
      </c>
      <c r="E276" s="22"/>
      <c r="F276" s="124">
        <f>SUM(F56,F78,F247,F274)</f>
        <v>16030.345414000005</v>
      </c>
      <c r="G276" s="22"/>
      <c r="H276" s="126">
        <f>SUM(H56,H78,H247,H274)</f>
        <v>66727.146754</v>
      </c>
      <c r="I276" s="101">
        <f>SUM(I56,I78,I247,I274)</f>
        <v>65038.48045</v>
      </c>
      <c r="J276" s="127">
        <f>SUM(J56,J78,J247,J274)</f>
        <v>-1688.666303999996</v>
      </c>
      <c r="K276" s="22"/>
      <c r="L276" s="101">
        <f>SUM(L56,L78,L247,L274)</f>
        <v>-67225.239018</v>
      </c>
      <c r="M276" s="119">
        <f>SUM(M56,M78,M247,M274)</f>
        <v>-64253.69346999999</v>
      </c>
      <c r="N276" s="126">
        <f>SUM(N56,N78,N247,N274)</f>
        <v>67225.239018</v>
      </c>
      <c r="O276" s="101">
        <f>SUM(O56,O78,O247,O274)</f>
        <v>64253.69346999999</v>
      </c>
      <c r="P276" s="127">
        <f>SUM(P56,P78,P247,P274)</f>
        <v>2971.545548</v>
      </c>
      <c r="Q276" s="20"/>
      <c r="R276" s="124">
        <f>SUM(R56,R78,R247,R274)</f>
        <v>1282.8792440000038</v>
      </c>
      <c r="S276" s="373"/>
      <c r="T276" s="124">
        <f>SUM(T56,T78,T247,T274)</f>
        <v>-36554.00821319994</v>
      </c>
      <c r="U276" s="39"/>
      <c r="V276" s="110">
        <f>SUM(V56,V78,V247,V274)</f>
        <v>-664.7839999999987</v>
      </c>
      <c r="W276" s="124">
        <f>SUM(W56,W78,W247,W274)</f>
        <v>27442.402999999977</v>
      </c>
      <c r="X276" s="68"/>
      <c r="Y276" s="124">
        <f>SUM(Y56,Y78,Y247,Y274)</f>
        <v>-664.7839999999997</v>
      </c>
    </row>
    <row r="277" spans="1:25" s="70" customFormat="1" ht="12.75" hidden="1">
      <c r="A277" s="310"/>
      <c r="B277" s="24"/>
      <c r="C277" s="310"/>
      <c r="D277" s="311"/>
      <c r="E277" s="312"/>
      <c r="F277" s="311"/>
      <c r="G277" s="312"/>
      <c r="H277" s="313"/>
      <c r="I277" s="314"/>
      <c r="J277" s="315"/>
      <c r="K277" s="316"/>
      <c r="L277" s="313"/>
      <c r="M277" s="317"/>
      <c r="N277" s="313"/>
      <c r="O277" s="314"/>
      <c r="P277" s="315"/>
      <c r="Q277" s="25"/>
      <c r="R277" s="311"/>
      <c r="S277" s="314"/>
      <c r="T277" s="311"/>
      <c r="U277" s="38"/>
      <c r="V277" s="108"/>
      <c r="W277" s="311"/>
      <c r="X277" s="24"/>
      <c r="Y277" s="311"/>
    </row>
    <row r="278" spans="1:6" ht="12.75" hidden="1">
      <c r="A278" t="s">
        <v>163</v>
      </c>
      <c r="F278" s="29"/>
    </row>
    <row r="279" spans="1:6" ht="12.75" hidden="1">
      <c r="A279" t="s">
        <v>132</v>
      </c>
      <c r="F279" s="29"/>
    </row>
    <row r="280" spans="1:6" ht="12.75" hidden="1">
      <c r="A280" t="s">
        <v>89</v>
      </c>
      <c r="F280" s="29"/>
    </row>
    <row r="281" spans="1:8" ht="12.75" hidden="1">
      <c r="A281" t="s">
        <v>103</v>
      </c>
      <c r="E281" s="66"/>
      <c r="F281" s="410"/>
      <c r="G281" s="66"/>
      <c r="H281" s="66"/>
    </row>
    <row r="282" spans="1:8" ht="12.75" hidden="1">
      <c r="A282" t="s">
        <v>104</v>
      </c>
      <c r="E282" s="66"/>
      <c r="F282" s="410"/>
      <c r="G282" s="66"/>
      <c r="H282" s="66"/>
    </row>
    <row r="283" spans="1:8" ht="12.75" hidden="1">
      <c r="A283" t="s">
        <v>145</v>
      </c>
      <c r="E283" s="66"/>
      <c r="F283" s="410"/>
      <c r="G283" s="66"/>
      <c r="H283" s="66"/>
    </row>
    <row r="284" spans="1:8" ht="12.75" hidden="1">
      <c r="A284" t="s">
        <v>101</v>
      </c>
      <c r="E284" s="67"/>
      <c r="F284" s="411"/>
      <c r="G284" s="67"/>
      <c r="H284" s="67"/>
    </row>
    <row r="285" spans="1:8" ht="12.75" hidden="1">
      <c r="A285" t="s">
        <v>90</v>
      </c>
      <c r="E285" s="67"/>
      <c r="F285" s="411"/>
      <c r="G285" s="67"/>
      <c r="H285" s="67"/>
    </row>
    <row r="286" spans="1:6" ht="12.75" hidden="1">
      <c r="A286" t="s">
        <v>144</v>
      </c>
      <c r="F286" s="29"/>
    </row>
    <row r="287" spans="1:6" ht="12.75" hidden="1">
      <c r="A287" t="s">
        <v>141</v>
      </c>
      <c r="F287" s="29"/>
    </row>
    <row r="288" spans="1:8" ht="12.75" hidden="1">
      <c r="A288" t="s">
        <v>97</v>
      </c>
      <c r="F288" s="412" t="s">
        <v>165</v>
      </c>
      <c r="H288" s="77" t="s">
        <v>165</v>
      </c>
    </row>
    <row r="289" spans="1:6" ht="12.75" hidden="1">
      <c r="A289" t="s">
        <v>98</v>
      </c>
      <c r="F289" s="29"/>
    </row>
    <row r="290" spans="1:10" ht="12.75" hidden="1">
      <c r="A290" t="s">
        <v>93</v>
      </c>
      <c r="D290" s="13"/>
      <c r="E290" s="13"/>
      <c r="F290" s="29"/>
      <c r="G290" s="13"/>
      <c r="J290" s="14"/>
    </row>
    <row r="291" spans="1:10" ht="12.75" hidden="1">
      <c r="A291" t="s">
        <v>154</v>
      </c>
      <c r="D291" s="13"/>
      <c r="E291" s="13"/>
      <c r="F291" s="29"/>
      <c r="G291" s="13"/>
      <c r="J291" s="14"/>
    </row>
    <row r="292" spans="1:10" ht="12.75" hidden="1">
      <c r="A292" t="s">
        <v>73</v>
      </c>
      <c r="B292" s="48"/>
      <c r="C292" s="49"/>
      <c r="D292" s="13"/>
      <c r="E292" s="13"/>
      <c r="F292" s="29"/>
      <c r="G292" s="13"/>
      <c r="J292" s="14"/>
    </row>
    <row r="293" spans="1:10" ht="12.75" hidden="1">
      <c r="A293" t="s">
        <v>94</v>
      </c>
      <c r="F293" s="29"/>
      <c r="J293" s="14"/>
    </row>
    <row r="294" spans="1:6" ht="12.75" hidden="1">
      <c r="A294" t="s">
        <v>95</v>
      </c>
      <c r="F294" s="29"/>
    </row>
    <row r="295" spans="1:6" ht="12.75" hidden="1">
      <c r="A295" t="s">
        <v>146</v>
      </c>
      <c r="F295" s="29"/>
    </row>
    <row r="296" spans="1:6" ht="12.75" hidden="1">
      <c r="A296" t="s">
        <v>92</v>
      </c>
      <c r="F296" s="29"/>
    </row>
    <row r="297" spans="1:6" ht="12.75" hidden="1">
      <c r="A297" t="s">
        <v>136</v>
      </c>
      <c r="F297" s="29"/>
    </row>
    <row r="298" spans="1:6" ht="12.75" hidden="1">
      <c r="A298" t="s">
        <v>30</v>
      </c>
      <c r="F298" s="29"/>
    </row>
    <row r="299" spans="1:25" ht="12.75" hidden="1">
      <c r="A299" t="s">
        <v>36</v>
      </c>
      <c r="B299" t="s">
        <v>147</v>
      </c>
      <c r="C299" t="s">
        <v>134</v>
      </c>
      <c r="D299" s="29" t="s">
        <v>37</v>
      </c>
      <c r="F299" s="29" t="s">
        <v>37</v>
      </c>
      <c r="H299" s="33" t="s">
        <v>37</v>
      </c>
      <c r="I299" s="20" t="s">
        <v>38</v>
      </c>
      <c r="J299" s="34"/>
      <c r="L299" s="33" t="s">
        <v>37</v>
      </c>
      <c r="M299" s="116" t="s">
        <v>38</v>
      </c>
      <c r="N299" s="33"/>
      <c r="O299" s="20"/>
      <c r="P299" s="34"/>
      <c r="R299" s="29"/>
      <c r="S299" s="20"/>
      <c r="T299" s="29"/>
      <c r="V299" s="106" t="s">
        <v>72</v>
      </c>
      <c r="W299" s="29"/>
      <c r="Y299" s="29"/>
    </row>
    <row r="300" spans="1:25" ht="12.75" hidden="1">
      <c r="A300" t="s">
        <v>39</v>
      </c>
      <c r="D300" s="29" t="s">
        <v>40</v>
      </c>
      <c r="F300" s="29" t="s">
        <v>41</v>
      </c>
      <c r="H300" s="33" t="s">
        <v>41</v>
      </c>
      <c r="I300" s="20" t="s">
        <v>41</v>
      </c>
      <c r="J300" s="34"/>
      <c r="L300" s="33" t="s">
        <v>41</v>
      </c>
      <c r="M300" s="116" t="s">
        <v>41</v>
      </c>
      <c r="N300" s="33"/>
      <c r="O300" s="20"/>
      <c r="P300" s="34"/>
      <c r="R300" s="29"/>
      <c r="S300" s="20"/>
      <c r="T300" s="29"/>
      <c r="V300" s="107" t="s">
        <v>40</v>
      </c>
      <c r="W300" s="29"/>
      <c r="Y300" s="29"/>
    </row>
    <row r="301" spans="1:25" ht="12.75" hidden="1">
      <c r="A301" t="s">
        <v>80</v>
      </c>
      <c r="D301" s="29"/>
      <c r="F301" s="29" t="s">
        <v>78</v>
      </c>
      <c r="H301" s="33" t="s">
        <v>78</v>
      </c>
      <c r="I301" s="20" t="s">
        <v>78</v>
      </c>
      <c r="J301" s="34"/>
      <c r="L301" s="33" t="s">
        <v>79</v>
      </c>
      <c r="M301" s="116" t="s">
        <v>79</v>
      </c>
      <c r="N301" s="33"/>
      <c r="O301" s="20"/>
      <c r="P301" s="34"/>
      <c r="R301" s="29"/>
      <c r="S301" s="20"/>
      <c r="T301" s="29"/>
      <c r="W301" s="29"/>
      <c r="Y301" s="29"/>
    </row>
    <row r="302" spans="1:25" s="73" customFormat="1" ht="12.75">
      <c r="A302" s="56" t="s">
        <v>137</v>
      </c>
      <c r="B302" s="56"/>
      <c r="C302" s="56" t="s">
        <v>211</v>
      </c>
      <c r="D302" s="322">
        <v>-1622.434</v>
      </c>
      <c r="E302" s="58"/>
      <c r="F302" s="30">
        <f>H302-N302</f>
        <v>0</v>
      </c>
      <c r="G302" s="58"/>
      <c r="H302" s="323">
        <v>0</v>
      </c>
      <c r="I302" s="324">
        <v>0</v>
      </c>
      <c r="J302" s="325">
        <f>I302-H302</f>
        <v>0</v>
      </c>
      <c r="K302" s="58"/>
      <c r="L302" s="59">
        <v>0</v>
      </c>
      <c r="M302" s="117">
        <v>0</v>
      </c>
      <c r="N302" s="323">
        <f>-L302</f>
        <v>0</v>
      </c>
      <c r="O302" s="324">
        <f>-M302</f>
        <v>0</v>
      </c>
      <c r="P302" s="325">
        <f>N302-O302</f>
        <v>0</v>
      </c>
      <c r="Q302" s="58"/>
      <c r="R302" s="322">
        <f>J302+P302</f>
        <v>0</v>
      </c>
      <c r="S302" s="60"/>
      <c r="T302" s="322">
        <f>L302+R302</f>
        <v>0</v>
      </c>
      <c r="U302" s="63"/>
      <c r="V302" s="108">
        <v>0</v>
      </c>
      <c r="W302" s="322">
        <f>D302+V302</f>
        <v>-1622.434</v>
      </c>
      <c r="X302" s="56"/>
      <c r="Y302" s="322">
        <f>W302-D302</f>
        <v>0</v>
      </c>
    </row>
    <row r="303" spans="1:25" s="73" customFormat="1" ht="12.75">
      <c r="A303" s="56" t="s">
        <v>137</v>
      </c>
      <c r="B303" s="56"/>
      <c r="C303" s="56" t="s">
        <v>281</v>
      </c>
      <c r="D303" s="322">
        <v>-2371.706</v>
      </c>
      <c r="E303" s="58"/>
      <c r="F303" s="451">
        <f>H303-N303</f>
        <v>-2371.706</v>
      </c>
      <c r="G303" s="58"/>
      <c r="H303" s="323">
        <v>-2371.706</v>
      </c>
      <c r="I303" s="324">
        <v>-2371.70577</v>
      </c>
      <c r="J303" s="325">
        <f>I303-H303</f>
        <v>0.00023000000010142685</v>
      </c>
      <c r="K303" s="58"/>
      <c r="L303" s="59">
        <v>0</v>
      </c>
      <c r="M303" s="117">
        <v>0</v>
      </c>
      <c r="N303" s="323">
        <f>-L303</f>
        <v>0</v>
      </c>
      <c r="O303" s="324">
        <f>-M303</f>
        <v>0</v>
      </c>
      <c r="P303" s="325">
        <f>N303-O303</f>
        <v>0</v>
      </c>
      <c r="Q303" s="58"/>
      <c r="R303" s="322">
        <f>J303+P303</f>
        <v>0.00023000000010142685</v>
      </c>
      <c r="S303" s="60"/>
      <c r="T303" s="322">
        <f>L303+R303</f>
        <v>0.00023000000010142685</v>
      </c>
      <c r="U303" s="63"/>
      <c r="V303" s="108">
        <v>0</v>
      </c>
      <c r="W303" s="322">
        <f>D303+V303</f>
        <v>-2371.706</v>
      </c>
      <c r="X303" s="56"/>
      <c r="Y303" s="322">
        <f>W303-D303</f>
        <v>0</v>
      </c>
    </row>
    <row r="304" spans="1:25" s="70" customFormat="1" ht="12.75">
      <c r="A304" s="310"/>
      <c r="B304" s="24"/>
      <c r="C304" s="310"/>
      <c r="D304" s="311"/>
      <c r="E304" s="312"/>
      <c r="F304" s="311"/>
      <c r="G304" s="312"/>
      <c r="H304" s="313"/>
      <c r="I304" s="314"/>
      <c r="J304" s="315"/>
      <c r="K304" s="316"/>
      <c r="L304" s="313"/>
      <c r="M304" s="317"/>
      <c r="N304" s="313"/>
      <c r="O304" s="314"/>
      <c r="P304" s="315"/>
      <c r="Q304" s="25"/>
      <c r="R304" s="311"/>
      <c r="S304" s="314"/>
      <c r="T304" s="311"/>
      <c r="U304" s="38"/>
      <c r="V304" s="108"/>
      <c r="W304" s="311"/>
      <c r="X304" s="24"/>
      <c r="Y304" s="311"/>
    </row>
    <row r="305" spans="1:25" ht="12.75">
      <c r="A305" s="68"/>
      <c r="C305" s="71" t="s">
        <v>157</v>
      </c>
      <c r="D305" s="124">
        <f>D276+D302+D303</f>
        <v>24113.046999999977</v>
      </c>
      <c r="E305" s="22"/>
      <c r="F305" s="124">
        <f>F276+F302+F303</f>
        <v>13658.639414000005</v>
      </c>
      <c r="G305" s="22"/>
      <c r="H305" s="126">
        <f>H276+H302+H303</f>
        <v>64355.440754</v>
      </c>
      <c r="I305" s="101">
        <f>I276+I302+I303</f>
        <v>62666.77468</v>
      </c>
      <c r="J305" s="127">
        <f>J276+J302+J303</f>
        <v>-1688.666073999996</v>
      </c>
      <c r="K305" s="22"/>
      <c r="L305" s="101">
        <f>SUM(L276,L302)</f>
        <v>-67225.239018</v>
      </c>
      <c r="M305" s="119">
        <f>SUM(M276,M302)</f>
        <v>-64253.69346999999</v>
      </c>
      <c r="N305" s="126">
        <f>N276+N302+N303</f>
        <v>67225.239018</v>
      </c>
      <c r="O305" s="101">
        <f>O276+O302+O303</f>
        <v>64253.69346999999</v>
      </c>
      <c r="P305" s="127">
        <f>P276+P302+P303</f>
        <v>2971.545548</v>
      </c>
      <c r="Q305" s="20"/>
      <c r="R305" s="124">
        <f>R276+R302+R303</f>
        <v>1282.879474000004</v>
      </c>
      <c r="S305" s="373"/>
      <c r="T305" s="124">
        <f>T276+T302+T303</f>
        <v>-36554.00798319994</v>
      </c>
      <c r="U305" s="39">
        <f>SUM(U276,U302)</f>
        <v>0</v>
      </c>
      <c r="V305" s="110">
        <f>SUM(V276,V302)</f>
        <v>-664.7839999999987</v>
      </c>
      <c r="W305" s="124">
        <f>W276+W302+W303</f>
        <v>23448.262999999977</v>
      </c>
      <c r="X305" s="68"/>
      <c r="Y305" s="124">
        <f>Y276+Y302+Y303</f>
        <v>-664.7839999999997</v>
      </c>
    </row>
    <row r="306" spans="1:25" s="70" customFormat="1" ht="12.75">
      <c r="A306" s="310"/>
      <c r="B306" s="24"/>
      <c r="C306" s="310"/>
      <c r="D306" s="311"/>
      <c r="E306" s="312"/>
      <c r="F306" s="311"/>
      <c r="G306" s="312"/>
      <c r="H306" s="313"/>
      <c r="I306" s="314"/>
      <c r="J306" s="315"/>
      <c r="K306" s="316"/>
      <c r="L306" s="313"/>
      <c r="M306" s="317"/>
      <c r="N306" s="313"/>
      <c r="O306" s="314"/>
      <c r="P306" s="315"/>
      <c r="Q306" s="25"/>
      <c r="R306" s="311"/>
      <c r="S306" s="314"/>
      <c r="T306" s="311"/>
      <c r="U306" s="38"/>
      <c r="V306" s="108"/>
      <c r="W306" s="311"/>
      <c r="X306" s="24"/>
      <c r="Y306" s="311"/>
    </row>
    <row r="307" spans="1:25" s="70" customFormat="1" ht="12.75">
      <c r="A307" s="310"/>
      <c r="C307" s="84" t="s">
        <v>158</v>
      </c>
      <c r="D307" s="311"/>
      <c r="E307" s="312"/>
      <c r="F307" s="311"/>
      <c r="G307" s="312"/>
      <c r="H307" s="313"/>
      <c r="I307" s="314"/>
      <c r="J307" s="315"/>
      <c r="K307" s="316"/>
      <c r="L307" s="313"/>
      <c r="M307" s="317"/>
      <c r="N307" s="313"/>
      <c r="O307" s="314"/>
      <c r="P307" s="315"/>
      <c r="Q307" s="25"/>
      <c r="R307" s="311"/>
      <c r="S307" s="314"/>
      <c r="T307" s="311"/>
      <c r="U307" s="38"/>
      <c r="V307" s="108"/>
      <c r="W307" s="311"/>
      <c r="X307" s="24"/>
      <c r="Y307" s="311"/>
    </row>
    <row r="308" spans="1:6" ht="12.75" hidden="1">
      <c r="A308" t="s">
        <v>163</v>
      </c>
      <c r="F308" s="29"/>
    </row>
    <row r="309" spans="1:6" ht="12.75" hidden="1">
      <c r="A309" t="s">
        <v>149</v>
      </c>
      <c r="F309" s="29"/>
    </row>
    <row r="310" spans="1:6" ht="12.75" hidden="1">
      <c r="A310" t="s">
        <v>132</v>
      </c>
      <c r="F310" s="29"/>
    </row>
    <row r="311" spans="1:6" ht="12.75" hidden="1">
      <c r="A311" t="s">
        <v>89</v>
      </c>
      <c r="F311" s="29"/>
    </row>
    <row r="312" spans="1:8" ht="12.75" hidden="1">
      <c r="A312" t="s">
        <v>103</v>
      </c>
      <c r="E312" s="66" t="s">
        <v>63</v>
      </c>
      <c r="F312" s="410" t="s">
        <v>68</v>
      </c>
      <c r="G312" s="66"/>
      <c r="H312" s="66" t="s">
        <v>68</v>
      </c>
    </row>
    <row r="313" spans="1:8" ht="12.75" hidden="1">
      <c r="A313" t="s">
        <v>104</v>
      </c>
      <c r="E313" s="66" t="s">
        <v>64</v>
      </c>
      <c r="F313" s="410" t="s">
        <v>111</v>
      </c>
      <c r="G313" s="66"/>
      <c r="H313" s="66" t="s">
        <v>111</v>
      </c>
    </row>
    <row r="314" spans="1:8" ht="12.75" hidden="1">
      <c r="A314" t="s">
        <v>145</v>
      </c>
      <c r="E314" s="66" t="s">
        <v>65</v>
      </c>
      <c r="F314" s="410" t="s">
        <v>54</v>
      </c>
      <c r="G314" s="66"/>
      <c r="H314" s="66" t="s">
        <v>54</v>
      </c>
    </row>
    <row r="315" spans="1:8" ht="12.75" hidden="1">
      <c r="A315" t="s">
        <v>101</v>
      </c>
      <c r="E315" s="67" t="s">
        <v>66</v>
      </c>
      <c r="F315" s="411" t="s">
        <v>133</v>
      </c>
      <c r="G315" s="67"/>
      <c r="H315" s="67" t="s">
        <v>133</v>
      </c>
    </row>
    <row r="316" spans="1:8" ht="12.75" hidden="1">
      <c r="A316" t="s">
        <v>90</v>
      </c>
      <c r="E316" s="67" t="s">
        <v>67</v>
      </c>
      <c r="F316" s="411" t="s">
        <v>69</v>
      </c>
      <c r="G316" s="67"/>
      <c r="H316" s="67" t="s">
        <v>69</v>
      </c>
    </row>
    <row r="317" spans="1:6" ht="12.75" hidden="1">
      <c r="A317" t="s">
        <v>144</v>
      </c>
      <c r="F317" s="29"/>
    </row>
    <row r="318" spans="1:6" ht="12.75" hidden="1">
      <c r="A318" t="s">
        <v>141</v>
      </c>
      <c r="F318" s="29"/>
    </row>
    <row r="319" spans="1:8" ht="12.75" hidden="1">
      <c r="A319" t="s">
        <v>97</v>
      </c>
      <c r="F319" s="412" t="s">
        <v>166</v>
      </c>
      <c r="H319" s="77" t="s">
        <v>166</v>
      </c>
    </row>
    <row r="320" spans="1:6" ht="12.75" hidden="1">
      <c r="A320" t="s">
        <v>98</v>
      </c>
      <c r="F320" s="29"/>
    </row>
    <row r="321" spans="1:10" ht="12.75" hidden="1">
      <c r="A321" t="s">
        <v>93</v>
      </c>
      <c r="D321" s="13"/>
      <c r="E321" s="13"/>
      <c r="F321" s="29"/>
      <c r="G321" s="13"/>
      <c r="J321" s="14"/>
    </row>
    <row r="322" spans="1:10" ht="12.75" hidden="1">
      <c r="A322" t="s">
        <v>155</v>
      </c>
      <c r="D322" s="13"/>
      <c r="E322" s="13"/>
      <c r="F322" s="29"/>
      <c r="G322" s="13"/>
      <c r="J322" s="14"/>
    </row>
    <row r="323" spans="1:10" ht="12.75" hidden="1">
      <c r="A323" t="s">
        <v>73</v>
      </c>
      <c r="B323" s="48"/>
      <c r="C323" s="49"/>
      <c r="D323" s="13"/>
      <c r="E323" s="13"/>
      <c r="F323" s="29"/>
      <c r="G323" s="13"/>
      <c r="J323" s="14"/>
    </row>
    <row r="324" spans="1:10" ht="12.75" hidden="1">
      <c r="A324" t="s">
        <v>94</v>
      </c>
      <c r="F324" s="29"/>
      <c r="J324" s="14"/>
    </row>
    <row r="325" spans="1:6" ht="12.75" hidden="1">
      <c r="A325" t="s">
        <v>95</v>
      </c>
      <c r="F325" s="29"/>
    </row>
    <row r="326" spans="1:6" ht="12.75" hidden="1">
      <c r="A326" t="s">
        <v>146</v>
      </c>
      <c r="F326" s="29"/>
    </row>
    <row r="327" spans="1:6" ht="12.75" hidden="1">
      <c r="A327" t="s">
        <v>92</v>
      </c>
      <c r="F327" s="29"/>
    </row>
    <row r="328" spans="1:6" ht="12.75" hidden="1">
      <c r="A328" t="s">
        <v>148</v>
      </c>
      <c r="F328" s="29"/>
    </row>
    <row r="329" spans="1:6" ht="12.75" hidden="1">
      <c r="A329" t="s">
        <v>30</v>
      </c>
      <c r="F329" s="29"/>
    </row>
    <row r="330" spans="1:25" ht="12.75" hidden="1">
      <c r="A330" t="s">
        <v>36</v>
      </c>
      <c r="B330" t="s">
        <v>147</v>
      </c>
      <c r="C330" t="s">
        <v>134</v>
      </c>
      <c r="D330" s="29" t="s">
        <v>37</v>
      </c>
      <c r="F330" s="29" t="s">
        <v>37</v>
      </c>
      <c r="H330" s="33" t="s">
        <v>37</v>
      </c>
      <c r="I330" s="20" t="s">
        <v>38</v>
      </c>
      <c r="J330" s="34"/>
      <c r="L330" s="33" t="s">
        <v>37</v>
      </c>
      <c r="M330" s="116" t="s">
        <v>38</v>
      </c>
      <c r="N330" s="33"/>
      <c r="O330" s="20"/>
      <c r="P330" s="34"/>
      <c r="R330" s="29"/>
      <c r="S330" s="20"/>
      <c r="T330" s="29"/>
      <c r="V330" s="106" t="s">
        <v>72</v>
      </c>
      <c r="W330" s="29"/>
      <c r="Y330" s="29"/>
    </row>
    <row r="331" spans="1:25" ht="12.75" hidden="1">
      <c r="A331" t="s">
        <v>39</v>
      </c>
      <c r="D331" s="29" t="s">
        <v>40</v>
      </c>
      <c r="F331" s="29" t="s">
        <v>41</v>
      </c>
      <c r="H331" s="33" t="s">
        <v>41</v>
      </c>
      <c r="I331" s="20" t="s">
        <v>41</v>
      </c>
      <c r="J331" s="34"/>
      <c r="L331" s="33" t="s">
        <v>41</v>
      </c>
      <c r="M331" s="116" t="s">
        <v>41</v>
      </c>
      <c r="N331" s="33"/>
      <c r="O331" s="20"/>
      <c r="P331" s="34"/>
      <c r="R331" s="29"/>
      <c r="S331" s="20"/>
      <c r="T331" s="29"/>
      <c r="V331" s="107" t="s">
        <v>40</v>
      </c>
      <c r="W331" s="29"/>
      <c r="Y331" s="29"/>
    </row>
    <row r="332" spans="1:25" ht="12.75" hidden="1">
      <c r="A332" t="s">
        <v>80</v>
      </c>
      <c r="D332" s="29"/>
      <c r="F332" s="29" t="s">
        <v>78</v>
      </c>
      <c r="H332" s="33" t="s">
        <v>78</v>
      </c>
      <c r="I332" s="20" t="s">
        <v>78</v>
      </c>
      <c r="J332" s="34"/>
      <c r="L332" s="33" t="s">
        <v>79</v>
      </c>
      <c r="M332" s="116" t="s">
        <v>79</v>
      </c>
      <c r="N332" s="33"/>
      <c r="O332" s="20"/>
      <c r="P332" s="34"/>
      <c r="R332" s="29"/>
      <c r="S332" s="20"/>
      <c r="T332" s="29"/>
      <c r="W332" s="29"/>
      <c r="Y332" s="29"/>
    </row>
    <row r="333" spans="1:25" s="73" customFormat="1" ht="12.75">
      <c r="A333" s="56" t="s">
        <v>168</v>
      </c>
      <c r="B333" s="56"/>
      <c r="C333" s="56" t="s">
        <v>213</v>
      </c>
      <c r="D333" s="57">
        <v>-11719</v>
      </c>
      <c r="E333" s="58"/>
      <c r="F333" s="57">
        <f>H333-N333</f>
        <v>-5859.5</v>
      </c>
      <c r="G333" s="58"/>
      <c r="H333" s="59">
        <v>0</v>
      </c>
      <c r="I333" s="60">
        <v>0</v>
      </c>
      <c r="J333" s="61">
        <f>I333-H333</f>
        <v>0</v>
      </c>
      <c r="K333" s="58"/>
      <c r="L333" s="59">
        <v>-5859.5</v>
      </c>
      <c r="M333" s="117">
        <v>-6539.342000000001</v>
      </c>
      <c r="N333" s="59">
        <f aca="true" t="shared" si="14" ref="N333:O335">-L333</f>
        <v>5859.5</v>
      </c>
      <c r="O333" s="60">
        <f t="shared" si="14"/>
        <v>6539.342000000001</v>
      </c>
      <c r="P333" s="61">
        <f>N333-O333</f>
        <v>-679.8420000000006</v>
      </c>
      <c r="Q333" s="58"/>
      <c r="R333" s="57">
        <f>J333+P333</f>
        <v>-679.8420000000006</v>
      </c>
      <c r="S333" s="60"/>
      <c r="T333" s="57">
        <f>L333+R333</f>
        <v>-6539.342000000001</v>
      </c>
      <c r="U333" s="63"/>
      <c r="V333" s="108">
        <v>0</v>
      </c>
      <c r="W333" s="57">
        <f>D333+V333</f>
        <v>-11719</v>
      </c>
      <c r="X333" s="56"/>
      <c r="Y333" s="57">
        <f>W333-D333</f>
        <v>0</v>
      </c>
    </row>
    <row r="334" spans="1:25" s="73" customFormat="1" ht="12.75">
      <c r="A334" s="56" t="s">
        <v>168</v>
      </c>
      <c r="B334" s="56"/>
      <c r="C334" s="56" t="s">
        <v>215</v>
      </c>
      <c r="D334" s="57">
        <v>-12587.33</v>
      </c>
      <c r="E334" s="58"/>
      <c r="F334" s="57">
        <f>H334-N334</f>
        <v>0</v>
      </c>
      <c r="G334" s="58"/>
      <c r="H334" s="59">
        <v>0</v>
      </c>
      <c r="I334" s="60">
        <v>0</v>
      </c>
      <c r="J334" s="61">
        <f>I334-H334</f>
        <v>0</v>
      </c>
      <c r="K334" s="58"/>
      <c r="L334" s="59">
        <v>0</v>
      </c>
      <c r="M334" s="117">
        <v>0</v>
      </c>
      <c r="N334" s="59">
        <f t="shared" si="14"/>
        <v>0</v>
      </c>
      <c r="O334" s="60">
        <f t="shared" si="14"/>
        <v>0</v>
      </c>
      <c r="P334" s="61">
        <f>N334-O334</f>
        <v>0</v>
      </c>
      <c r="Q334" s="58"/>
      <c r="R334" s="57">
        <f>J334+P334</f>
        <v>0</v>
      </c>
      <c r="S334" s="60"/>
      <c r="T334" s="57">
        <f>L334+R334</f>
        <v>0</v>
      </c>
      <c r="U334" s="63"/>
      <c r="V334" s="108">
        <v>0</v>
      </c>
      <c r="W334" s="57">
        <f>D334+V334</f>
        <v>-12587.33</v>
      </c>
      <c r="X334" s="56"/>
      <c r="Y334" s="57">
        <f>W334-D334</f>
        <v>0</v>
      </c>
    </row>
    <row r="335" spans="1:25" s="73" customFormat="1" ht="12.75">
      <c r="A335" s="56" t="s">
        <v>137</v>
      </c>
      <c r="B335" s="56"/>
      <c r="C335" s="56" t="s">
        <v>217</v>
      </c>
      <c r="D335" s="57">
        <v>193</v>
      </c>
      <c r="E335" s="58"/>
      <c r="F335" s="57">
        <f>H335-N335</f>
        <v>193</v>
      </c>
      <c r="G335" s="58"/>
      <c r="H335" s="59">
        <v>193</v>
      </c>
      <c r="I335" s="60">
        <v>193</v>
      </c>
      <c r="J335" s="61">
        <f>I335-H335</f>
        <v>0</v>
      </c>
      <c r="K335" s="58"/>
      <c r="L335" s="59">
        <v>0</v>
      </c>
      <c r="M335" s="117">
        <v>0</v>
      </c>
      <c r="N335" s="59">
        <f t="shared" si="14"/>
        <v>0</v>
      </c>
      <c r="O335" s="60">
        <f t="shared" si="14"/>
        <v>0</v>
      </c>
      <c r="P335" s="61">
        <f>N335-O335</f>
        <v>0</v>
      </c>
      <c r="Q335" s="58"/>
      <c r="R335" s="57">
        <f>J335+P335</f>
        <v>0</v>
      </c>
      <c r="S335" s="60"/>
      <c r="T335" s="57">
        <f>L335+R335</f>
        <v>0</v>
      </c>
      <c r="U335" s="63"/>
      <c r="V335" s="108">
        <v>0</v>
      </c>
      <c r="W335" s="57">
        <f>D335+V335</f>
        <v>193</v>
      </c>
      <c r="X335" s="56"/>
      <c r="Y335" s="57">
        <f>W335-D335</f>
        <v>0</v>
      </c>
    </row>
    <row r="336" spans="1:25" ht="12.75">
      <c r="A336" s="68"/>
      <c r="C336" s="71" t="s">
        <v>159</v>
      </c>
      <c r="D336" s="124">
        <f>SUM(D332:D335)</f>
        <v>-24113.33</v>
      </c>
      <c r="E336" s="22"/>
      <c r="F336" s="124">
        <f>SUM(F332:F335)</f>
        <v>-5666.5</v>
      </c>
      <c r="G336" s="22"/>
      <c r="H336" s="126">
        <f>SUM(H332:H335)</f>
        <v>193</v>
      </c>
      <c r="I336" s="101">
        <f>SUM(I332:I335)</f>
        <v>193</v>
      </c>
      <c r="J336" s="127">
        <f>SUM(J332:J335)</f>
        <v>0</v>
      </c>
      <c r="K336" s="22"/>
      <c r="L336" s="101">
        <f>SUM(L335:L335)</f>
        <v>0</v>
      </c>
      <c r="M336" s="119">
        <f>SUM(M332:M335)</f>
        <v>-6539.342000000001</v>
      </c>
      <c r="N336" s="126">
        <f>SUM(N332:N335)</f>
        <v>5859.5</v>
      </c>
      <c r="O336" s="101">
        <f>SUM(O332:O335)</f>
        <v>6539.342000000001</v>
      </c>
      <c r="P336" s="127">
        <f>SUM(P332:P335)</f>
        <v>-679.8420000000006</v>
      </c>
      <c r="Q336" s="20"/>
      <c r="R336" s="124">
        <f>SUM(R332:R335)</f>
        <v>-679.8420000000006</v>
      </c>
      <c r="S336" s="373"/>
      <c r="T336" s="124">
        <f>SUM(T332:T335)</f>
        <v>-6539.342000000001</v>
      </c>
      <c r="U336" s="39">
        <f>SUM(U332:U335)</f>
        <v>0</v>
      </c>
      <c r="V336" s="110">
        <f>SUM(V332:V335)</f>
        <v>0</v>
      </c>
      <c r="W336" s="124">
        <f>SUM(W332:W335)</f>
        <v>-24113.33</v>
      </c>
      <c r="X336" s="68"/>
      <c r="Y336" s="124">
        <f>SUM(Y332:Y335)</f>
        <v>0</v>
      </c>
    </row>
    <row r="337" spans="1:25" s="70" customFormat="1" ht="12.75">
      <c r="A337" s="326"/>
      <c r="C337" s="326"/>
      <c r="D337" s="314"/>
      <c r="E337" s="327"/>
      <c r="F337" s="314"/>
      <c r="G337" s="327"/>
      <c r="H337" s="314"/>
      <c r="I337" s="314"/>
      <c r="J337" s="314"/>
      <c r="K337" s="314"/>
      <c r="L337" s="314"/>
      <c r="M337" s="317"/>
      <c r="N337" s="314"/>
      <c r="O337" s="314"/>
      <c r="P337" s="314"/>
      <c r="Q337" s="26"/>
      <c r="R337" s="314"/>
      <c r="S337" s="314"/>
      <c r="T337" s="314"/>
      <c r="U337" s="72"/>
      <c r="V337" s="108"/>
      <c r="W337" s="314"/>
      <c r="Y337" s="314"/>
    </row>
    <row r="338" spans="3:25" s="96" customFormat="1" ht="26.25" customHeight="1" thickBot="1">
      <c r="C338" s="98" t="s">
        <v>61</v>
      </c>
      <c r="D338" s="95">
        <f>SUM(D305,D336)</f>
        <v>-0.2830000000249129</v>
      </c>
      <c r="E338" s="99"/>
      <c r="F338" s="95">
        <f>SUM(F305,F336)</f>
        <v>7992.139414000005</v>
      </c>
      <c r="G338" s="99"/>
      <c r="H338" s="95">
        <f>SUM(H305,H336)</f>
        <v>64548.440754</v>
      </c>
      <c r="I338" s="95">
        <f>SUM(I305,I336)</f>
        <v>62859.77468</v>
      </c>
      <c r="J338" s="95">
        <f>SUM(J305,J336)</f>
        <v>-1688.666073999996</v>
      </c>
      <c r="K338" s="99"/>
      <c r="L338" s="95">
        <f>SUM(L305,L336)</f>
        <v>-67225.239018</v>
      </c>
      <c r="M338" s="122">
        <f>SUM(M305,M336)</f>
        <v>-70793.03546999999</v>
      </c>
      <c r="N338" s="95">
        <f>SUM(N305,N336)</f>
        <v>73084.739018</v>
      </c>
      <c r="O338" s="95">
        <f>SUM(O305,O336)</f>
        <v>70793.03546999999</v>
      </c>
      <c r="P338" s="95">
        <f>SUM(P305,P336)</f>
        <v>2291.7035479999995</v>
      </c>
      <c r="Q338" s="100"/>
      <c r="R338" s="95">
        <f>J338+P338</f>
        <v>603.0374740000036</v>
      </c>
      <c r="S338" s="374"/>
      <c r="T338" s="95">
        <f>L338+R338</f>
        <v>-66622.201544</v>
      </c>
      <c r="U338" s="128">
        <f>SUM(U305,U336)</f>
        <v>0</v>
      </c>
      <c r="V338" s="328">
        <f>SUM(V305,V336)</f>
        <v>-664.7839999999987</v>
      </c>
      <c r="W338" s="95">
        <f>SUM(W305,W336)</f>
        <v>-665.0670000000246</v>
      </c>
      <c r="Y338" s="95">
        <f>SUM(Y305,Y336)</f>
        <v>-664.7839999999997</v>
      </c>
    </row>
    <row r="339" spans="1:25" ht="13.5" thickTop="1">
      <c r="A339" s="68"/>
      <c r="B339" s="68"/>
      <c r="C339" s="68"/>
      <c r="D339" s="20"/>
      <c r="E339" s="20"/>
      <c r="F339" s="20"/>
      <c r="G339" s="20"/>
      <c r="H339" s="20"/>
      <c r="I339" s="20"/>
      <c r="J339" s="20"/>
      <c r="K339" s="20"/>
      <c r="L339" s="20"/>
      <c r="M339" s="116"/>
      <c r="N339" s="20"/>
      <c r="O339" s="20"/>
      <c r="P339" s="20"/>
      <c r="Q339" s="20"/>
      <c r="R339" s="20"/>
      <c r="S339" s="20"/>
      <c r="T339" s="20"/>
      <c r="U339" s="72"/>
      <c r="W339" s="20"/>
      <c r="X339" s="68"/>
      <c r="Y339" s="20"/>
    </row>
    <row r="340" spans="4:22" ht="12.75">
      <c r="D340"/>
      <c r="E340"/>
      <c r="F340"/>
      <c r="G340"/>
      <c r="H340"/>
      <c r="I340"/>
      <c r="J340"/>
      <c r="K340"/>
      <c r="L340"/>
      <c r="N340"/>
      <c r="O340"/>
      <c r="P340"/>
      <c r="Q340"/>
      <c r="R340"/>
      <c r="S340"/>
      <c r="T340"/>
      <c r="V340" s="113"/>
    </row>
  </sheetData>
  <mergeCells count="3">
    <mergeCell ref="H27:J27"/>
    <mergeCell ref="N27:P27"/>
    <mergeCell ref="L27:M27"/>
  </mergeCells>
  <printOptions/>
  <pageMargins left="0.28" right="0.19" top="0.27" bottom="0.39" header="0.24" footer="0.16"/>
  <pageSetup fitToHeight="1" fitToWidth="1" horizontalDpi="600" verticalDpi="600" orientation="landscape" paperSize="8" scale="89"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tabColor indexed="44"/>
  </sheetPr>
  <dimension ref="A1:I136"/>
  <sheetViews>
    <sheetView zoomScale="90" zoomScaleNormal="90" workbookViewId="0" topLeftCell="A91">
      <selection activeCell="F102" sqref="F102"/>
    </sheetView>
  </sheetViews>
  <sheetFormatPr defaultColWidth="9.140625" defaultRowHeight="12.75"/>
  <cols>
    <col min="1" max="1" width="13.00390625" style="202" customWidth="1"/>
    <col min="2" max="2" width="13.57421875" style="202" customWidth="1"/>
    <col min="3" max="3" width="17.57421875" style="202" customWidth="1"/>
    <col min="4" max="5" width="16.140625" style="202" customWidth="1"/>
    <col min="6" max="6" width="110.140625" style="184" customWidth="1"/>
    <col min="7" max="12" width="21.57421875" style="184" customWidth="1"/>
    <col min="13" max="13" width="9.140625" style="184" customWidth="1"/>
    <col min="14" max="16384" width="21.57421875" style="184" customWidth="1"/>
  </cols>
  <sheetData>
    <row r="1" spans="1:6" ht="20.25">
      <c r="A1" s="520" t="s">
        <v>290</v>
      </c>
      <c r="B1" s="520"/>
      <c r="C1" s="520"/>
      <c r="D1" s="520"/>
      <c r="E1" s="520"/>
      <c r="F1" s="520"/>
    </row>
    <row r="2" spans="1:6" ht="20.25">
      <c r="A2" s="527" t="s">
        <v>253</v>
      </c>
      <c r="B2" s="527"/>
      <c r="C2" s="183"/>
      <c r="D2" s="183"/>
      <c r="E2" s="183"/>
      <c r="F2" s="183"/>
    </row>
    <row r="3" spans="1:6" ht="21" thickBot="1">
      <c r="A3" s="183"/>
      <c r="B3" s="183"/>
      <c r="C3" s="183"/>
      <c r="D3" s="183"/>
      <c r="E3" s="183"/>
      <c r="F3" s="183"/>
    </row>
    <row r="4" spans="1:6" ht="67.5" customHeight="1" thickBot="1">
      <c r="A4" s="185" t="s">
        <v>289</v>
      </c>
      <c r="B4" s="186" t="s">
        <v>296</v>
      </c>
      <c r="C4" s="187" t="s">
        <v>300</v>
      </c>
      <c r="D4" s="187" t="s">
        <v>299</v>
      </c>
      <c r="E4" s="187" t="s">
        <v>317</v>
      </c>
      <c r="F4" s="188"/>
    </row>
    <row r="5" spans="1:6" ht="12.75">
      <c r="A5" s="189"/>
      <c r="B5" s="190"/>
      <c r="C5" s="191"/>
      <c r="D5" s="189"/>
      <c r="E5" s="191"/>
      <c r="F5" s="192" t="s">
        <v>227</v>
      </c>
    </row>
    <row r="6" spans="1:6" ht="25.5">
      <c r="A6" s="193">
        <f>Summary!R35</f>
        <v>-29.154678999997657</v>
      </c>
      <c r="B6" s="193"/>
      <c r="C6" s="194"/>
      <c r="D6" s="193"/>
      <c r="E6" s="194"/>
      <c r="F6" s="369" t="s">
        <v>293</v>
      </c>
    </row>
    <row r="7" spans="1:6" ht="12.75">
      <c r="A7" s="195"/>
      <c r="B7" s="195">
        <f>Summary!Y35</f>
        <v>0</v>
      </c>
      <c r="C7" s="196"/>
      <c r="D7" s="195"/>
      <c r="E7" s="196"/>
      <c r="F7" s="241" t="s">
        <v>294</v>
      </c>
    </row>
    <row r="8" spans="1:6" ht="12.75">
      <c r="A8" s="193"/>
      <c r="B8" s="193"/>
      <c r="C8" s="194">
        <v>0</v>
      </c>
      <c r="D8" s="193"/>
      <c r="E8" s="194"/>
      <c r="F8" s="197"/>
    </row>
    <row r="9" spans="1:6" ht="12.75">
      <c r="A9" s="193"/>
      <c r="B9" s="193"/>
      <c r="C9" s="194"/>
      <c r="D9" s="193">
        <v>0</v>
      </c>
      <c r="E9" s="194">
        <f>B7-D9</f>
        <v>0</v>
      </c>
      <c r="F9" s="197"/>
    </row>
    <row r="10" spans="1:6" ht="13.5" thickBot="1">
      <c r="A10" s="198"/>
      <c r="B10" s="199"/>
      <c r="C10" s="422"/>
      <c r="D10" s="198"/>
      <c r="E10" s="200"/>
      <c r="F10" s="201" t="s">
        <v>255</v>
      </c>
    </row>
    <row r="11" spans="1:6" ht="11.25" customHeight="1">
      <c r="A11" s="358"/>
      <c r="B11" s="359"/>
      <c r="C11" s="359"/>
      <c r="D11" s="359"/>
      <c r="E11" s="359"/>
      <c r="F11" s="360"/>
    </row>
    <row r="12" spans="1:6" ht="18" customHeight="1">
      <c r="A12" s="521" t="s">
        <v>199</v>
      </c>
      <c r="B12" s="522"/>
      <c r="C12" s="361"/>
      <c r="D12" s="361"/>
      <c r="E12" s="361"/>
      <c r="F12" s="362"/>
    </row>
    <row r="13" spans="1:6" ht="13.5" thickBot="1">
      <c r="A13" s="363"/>
      <c r="B13" s="361"/>
      <c r="C13" s="361"/>
      <c r="D13" s="361"/>
      <c r="E13" s="361"/>
      <c r="F13" s="362"/>
    </row>
    <row r="14" spans="1:6" ht="51.75" thickBot="1">
      <c r="A14" s="185" t="s">
        <v>289</v>
      </c>
      <c r="B14" s="186" t="s">
        <v>296</v>
      </c>
      <c r="C14" s="203" t="s">
        <v>254</v>
      </c>
      <c r="D14" s="187" t="s">
        <v>295</v>
      </c>
      <c r="E14" s="187" t="s">
        <v>317</v>
      </c>
      <c r="F14" s="204"/>
    </row>
    <row r="15" spans="1:6" s="207" customFormat="1" ht="12.75">
      <c r="A15" s="205"/>
      <c r="B15" s="206"/>
      <c r="C15" s="205"/>
      <c r="D15" s="414"/>
      <c r="E15" s="414"/>
      <c r="F15" s="458" t="s">
        <v>173</v>
      </c>
    </row>
    <row r="16" spans="1:6" s="207" customFormat="1" ht="25.5">
      <c r="A16" s="208">
        <f>Summary!R37</f>
        <v>-38.27900999999997</v>
      </c>
      <c r="B16" s="209"/>
      <c r="C16" s="208"/>
      <c r="D16" s="208"/>
      <c r="E16" s="208"/>
      <c r="F16" s="241" t="s">
        <v>0</v>
      </c>
    </row>
    <row r="17" spans="1:6" s="207" customFormat="1" ht="25.5">
      <c r="A17" s="210"/>
      <c r="B17" s="211">
        <f>Summary!Y37</f>
        <v>-4</v>
      </c>
      <c r="C17" s="210"/>
      <c r="D17" s="415"/>
      <c r="E17" s="415"/>
      <c r="F17" s="459" t="s">
        <v>325</v>
      </c>
    </row>
    <row r="18" spans="1:6" s="207" customFormat="1" ht="12.75">
      <c r="A18" s="208"/>
      <c r="B18" s="211"/>
      <c r="C18" s="208">
        <v>0</v>
      </c>
      <c r="D18" s="226"/>
      <c r="E18" s="194"/>
      <c r="F18" s="460"/>
    </row>
    <row r="19" spans="1:6" s="207" customFormat="1" ht="12.75">
      <c r="A19" s="208"/>
      <c r="B19" s="211"/>
      <c r="C19" s="208"/>
      <c r="D19" s="226">
        <v>0</v>
      </c>
      <c r="E19" s="194">
        <f>B17-D19</f>
        <v>-4</v>
      </c>
      <c r="F19" s="460"/>
    </row>
    <row r="20" spans="1:6" s="207" customFormat="1" ht="15" customHeight="1" thickBot="1">
      <c r="A20" s="212"/>
      <c r="B20" s="213"/>
      <c r="C20" s="212"/>
      <c r="D20" s="416"/>
      <c r="E20" s="416"/>
      <c r="F20" s="461" t="s">
        <v>256</v>
      </c>
    </row>
    <row r="21" spans="1:6" ht="13.5" customHeight="1">
      <c r="A21" s="214"/>
      <c r="B21" s="215"/>
      <c r="C21" s="214"/>
      <c r="D21" s="417"/>
      <c r="E21" s="417"/>
      <c r="F21" s="462" t="s">
        <v>228</v>
      </c>
    </row>
    <row r="22" spans="1:6" s="207" customFormat="1" ht="36" customHeight="1">
      <c r="A22" s="208">
        <f>Summary!R38</f>
        <v>-89.44867999999917</v>
      </c>
      <c r="B22" s="209"/>
      <c r="C22" s="208"/>
      <c r="D22" s="226"/>
      <c r="E22" s="226"/>
      <c r="F22" s="197" t="s">
        <v>324</v>
      </c>
    </row>
    <row r="23" spans="1:6" s="207" customFormat="1" ht="12.75">
      <c r="A23" s="210"/>
      <c r="B23" s="208">
        <f>Summary!Y38</f>
        <v>-30</v>
      </c>
      <c r="C23" s="210"/>
      <c r="D23" s="226"/>
      <c r="E23" s="226"/>
      <c r="F23" s="238" t="s">
        <v>326</v>
      </c>
    </row>
    <row r="24" spans="1:9" s="207" customFormat="1" ht="12.75">
      <c r="A24" s="208"/>
      <c r="B24" s="208"/>
      <c r="C24" s="208">
        <v>-81</v>
      </c>
      <c r="D24" s="226"/>
      <c r="E24" s="194"/>
      <c r="F24" s="238"/>
      <c r="G24" s="218"/>
      <c r="H24" s="218"/>
      <c r="I24" s="218"/>
    </row>
    <row r="25" spans="1:9" s="207" customFormat="1" ht="12.75">
      <c r="A25" s="208"/>
      <c r="B25" s="208"/>
      <c r="C25" s="208"/>
      <c r="D25" s="226">
        <v>81</v>
      </c>
      <c r="E25" s="194">
        <f>B23-D25</f>
        <v>-111</v>
      </c>
      <c r="F25" s="238"/>
      <c r="G25" s="218"/>
      <c r="H25" s="218"/>
      <c r="I25" s="218"/>
    </row>
    <row r="26" spans="1:9" s="207" customFormat="1" ht="13.5" thickBot="1">
      <c r="A26" s="219"/>
      <c r="B26" s="220"/>
      <c r="C26" s="219"/>
      <c r="D26" s="418"/>
      <c r="E26" s="418"/>
      <c r="F26" s="461" t="s">
        <v>287</v>
      </c>
      <c r="G26" s="218"/>
      <c r="H26" s="218"/>
      <c r="I26" s="218"/>
    </row>
    <row r="27" spans="1:6" ht="13.5" customHeight="1">
      <c r="A27" s="214"/>
      <c r="B27" s="221"/>
      <c r="C27" s="222"/>
      <c r="D27" s="222"/>
      <c r="E27" s="222"/>
      <c r="F27" s="223" t="s">
        <v>229</v>
      </c>
    </row>
    <row r="28" spans="1:6" s="207" customFormat="1" ht="12.75">
      <c r="A28" s="208">
        <f>Summary!R39</f>
        <v>-289.1087119999927</v>
      </c>
      <c r="B28" s="209"/>
      <c r="C28" s="224"/>
      <c r="D28" s="224"/>
      <c r="E28" s="224"/>
      <c r="F28" s="225"/>
    </row>
    <row r="29" spans="1:6" s="207" customFormat="1" ht="105" customHeight="1">
      <c r="A29" s="210"/>
      <c r="B29" s="226">
        <f>Summary!Y39</f>
        <v>-523.8490000000002</v>
      </c>
      <c r="C29" s="210"/>
      <c r="D29" s="210"/>
      <c r="E29" s="210"/>
      <c r="F29" s="450" t="s">
        <v>328</v>
      </c>
    </row>
    <row r="30" spans="1:6" s="207" customFormat="1" ht="15.75" customHeight="1">
      <c r="A30" s="208"/>
      <c r="B30" s="227"/>
      <c r="C30" s="208">
        <v>-35</v>
      </c>
      <c r="D30" s="237"/>
      <c r="E30" s="194"/>
      <c r="F30" s="463" t="s">
        <v>327</v>
      </c>
    </row>
    <row r="31" spans="1:6" s="207" customFormat="1" ht="15.75" customHeight="1">
      <c r="A31" s="208"/>
      <c r="B31" s="227"/>
      <c r="C31" s="208"/>
      <c r="D31" s="237">
        <v>0</v>
      </c>
      <c r="E31" s="194">
        <f>B29-D31</f>
        <v>-523.8490000000002</v>
      </c>
      <c r="F31" s="463"/>
    </row>
    <row r="32" spans="1:6" ht="14.25" customHeight="1" thickBot="1">
      <c r="A32" s="228"/>
      <c r="B32" s="229"/>
      <c r="C32" s="228"/>
      <c r="D32" s="419"/>
      <c r="E32" s="419"/>
      <c r="F32" s="246" t="s">
        <v>257</v>
      </c>
    </row>
    <row r="33" spans="1:6" ht="12.75">
      <c r="A33" s="363"/>
      <c r="B33" s="361"/>
      <c r="C33" s="361"/>
      <c r="D33" s="361"/>
      <c r="E33" s="361"/>
      <c r="F33" s="362"/>
    </row>
    <row r="34" spans="1:6" ht="15.75">
      <c r="A34" s="521" t="s">
        <v>200</v>
      </c>
      <c r="B34" s="522"/>
      <c r="C34" s="361"/>
      <c r="D34" s="361"/>
      <c r="E34" s="361"/>
      <c r="F34" s="362"/>
    </row>
    <row r="35" spans="1:6" ht="13.5" thickBot="1">
      <c r="A35" s="363"/>
      <c r="B35" s="361"/>
      <c r="C35" s="361"/>
      <c r="D35" s="361"/>
      <c r="E35" s="361"/>
      <c r="F35" s="364"/>
    </row>
    <row r="36" spans="1:6" ht="51.75" thickBot="1">
      <c r="A36" s="185" t="s">
        <v>289</v>
      </c>
      <c r="B36" s="186" t="s">
        <v>296</v>
      </c>
      <c r="C36" s="187" t="s">
        <v>300</v>
      </c>
      <c r="D36" s="187" t="s">
        <v>299</v>
      </c>
      <c r="E36" s="187" t="s">
        <v>317</v>
      </c>
      <c r="F36" s="230"/>
    </row>
    <row r="37" spans="1:6" ht="12.75">
      <c r="A37" s="231"/>
      <c r="B37" s="232"/>
      <c r="C37" s="233"/>
      <c r="D37" s="233"/>
      <c r="E37" s="233"/>
      <c r="F37" s="234" t="s">
        <v>179</v>
      </c>
    </row>
    <row r="38" spans="1:6" ht="12.75">
      <c r="A38" s="235">
        <f>Summary!R41</f>
        <v>-23.257273000001874</v>
      </c>
      <c r="B38" s="236"/>
      <c r="C38" s="237"/>
      <c r="D38" s="237"/>
      <c r="E38" s="237"/>
      <c r="F38" s="238"/>
    </row>
    <row r="39" spans="1:9" ht="12.75">
      <c r="A39" s="239"/>
      <c r="B39" s="193">
        <f>Summary!Y41</f>
        <v>0</v>
      </c>
      <c r="C39" s="240"/>
      <c r="D39" s="240"/>
      <c r="E39" s="240"/>
      <c r="F39" s="241" t="s">
        <v>275</v>
      </c>
      <c r="G39" s="218"/>
      <c r="H39" s="218"/>
      <c r="I39" s="218"/>
    </row>
    <row r="40" spans="1:6" ht="13.5" thickBot="1">
      <c r="A40" s="235"/>
      <c r="B40" s="193"/>
      <c r="C40" s="237">
        <v>0</v>
      </c>
      <c r="D40" s="237"/>
      <c r="E40" s="194"/>
      <c r="F40" s="242"/>
    </row>
    <row r="41" spans="1:6" ht="13.5" thickBot="1">
      <c r="A41" s="235"/>
      <c r="B41" s="193"/>
      <c r="C41" s="237"/>
      <c r="D41" s="237">
        <v>0</v>
      </c>
      <c r="E41" s="194">
        <f>B39-D41</f>
        <v>0</v>
      </c>
      <c r="F41" s="242" t="s">
        <v>318</v>
      </c>
    </row>
    <row r="42" spans="1:6" ht="13.5" thickBot="1">
      <c r="A42" s="243"/>
      <c r="B42" s="244"/>
      <c r="C42" s="245"/>
      <c r="D42" s="245"/>
      <c r="E42" s="245"/>
      <c r="F42" s="246" t="s">
        <v>258</v>
      </c>
    </row>
    <row r="43" spans="1:6" ht="12.75">
      <c r="A43" s="247"/>
      <c r="B43" s="248"/>
      <c r="C43" s="249"/>
      <c r="D43" s="423"/>
      <c r="E43" s="249"/>
      <c r="F43" s="250" t="s">
        <v>230</v>
      </c>
    </row>
    <row r="44" spans="1:6" ht="119.25" customHeight="1">
      <c r="A44" s="251">
        <f>Summary!R42</f>
        <v>39.65829400000325</v>
      </c>
      <c r="B44" s="252"/>
      <c r="C44" s="253"/>
      <c r="D44" s="424"/>
      <c r="E44" s="253"/>
      <c r="F44" s="238" t="s">
        <v>337</v>
      </c>
    </row>
    <row r="45" spans="1:6" ht="25.5">
      <c r="A45" s="254"/>
      <c r="B45" s="193">
        <f>Summary!Y42</f>
        <v>11.393000000000029</v>
      </c>
      <c r="C45" s="255"/>
      <c r="D45" s="424"/>
      <c r="E45" s="253"/>
      <c r="F45" s="238" t="s">
        <v>334</v>
      </c>
    </row>
    <row r="46" spans="1:6" ht="12.75">
      <c r="A46" s="251"/>
      <c r="B46" s="193"/>
      <c r="C46" s="253">
        <v>0</v>
      </c>
      <c r="D46" s="424"/>
      <c r="E46" s="194"/>
      <c r="F46" s="238"/>
    </row>
    <row r="47" spans="1:6" ht="12.75">
      <c r="A47" s="251"/>
      <c r="B47" s="193"/>
      <c r="C47" s="253"/>
      <c r="D47" s="424">
        <v>0</v>
      </c>
      <c r="E47" s="194">
        <f>B45-D47</f>
        <v>11.393000000000029</v>
      </c>
      <c r="F47" s="238" t="s">
        <v>321</v>
      </c>
    </row>
    <row r="48" spans="1:6" ht="13.5" thickBot="1">
      <c r="A48" s="256"/>
      <c r="B48" s="257"/>
      <c r="C48" s="258"/>
      <c r="D48" s="425"/>
      <c r="E48" s="258"/>
      <c r="F48" s="246" t="s">
        <v>259</v>
      </c>
    </row>
    <row r="49" spans="1:6" ht="13.5" thickBot="1">
      <c r="A49" s="259"/>
      <c r="B49" s="260"/>
      <c r="C49" s="261"/>
      <c r="D49" s="426"/>
      <c r="E49" s="261"/>
      <c r="F49" s="262" t="s">
        <v>183</v>
      </c>
    </row>
    <row r="50" spans="1:6" ht="128.25" thickBot="1">
      <c r="A50" s="263">
        <f>Summary!R43</f>
        <v>-216</v>
      </c>
      <c r="B50" s="264"/>
      <c r="C50" s="265"/>
      <c r="D50" s="427"/>
      <c r="E50" s="420"/>
      <c r="F50" s="266" t="s">
        <v>342</v>
      </c>
    </row>
    <row r="51" spans="1:6" ht="242.25">
      <c r="A51" s="365"/>
      <c r="B51" s="268">
        <f>Summary!Y43</f>
        <v>-239.99999999999864</v>
      </c>
      <c r="C51" s="267"/>
      <c r="D51" s="428"/>
      <c r="E51" s="267"/>
      <c r="F51" s="467" t="s">
        <v>340</v>
      </c>
    </row>
    <row r="52" spans="1:6" ht="12.75">
      <c r="A52" s="365"/>
      <c r="B52" s="268"/>
      <c r="C52" s="267">
        <v>-126</v>
      </c>
      <c r="D52" s="428"/>
      <c r="E52" s="194"/>
      <c r="F52" s="269"/>
    </row>
    <row r="53" spans="1:6" ht="12.75">
      <c r="A53" s="365"/>
      <c r="B53" s="268"/>
      <c r="C53" s="267"/>
      <c r="D53" s="428">
        <v>-114</v>
      </c>
      <c r="E53" s="194">
        <f>B51-D53</f>
        <v>-125.99999999999864</v>
      </c>
      <c r="F53" s="269"/>
    </row>
    <row r="54" spans="1:6" ht="13.5" thickBot="1">
      <c r="A54" s="270"/>
      <c r="B54" s="271"/>
      <c r="C54" s="272"/>
      <c r="D54" s="429"/>
      <c r="E54" s="272"/>
      <c r="F54" s="246" t="s">
        <v>260</v>
      </c>
    </row>
    <row r="55" spans="1:6" ht="12.75">
      <c r="A55" s="259"/>
      <c r="B55" s="260"/>
      <c r="C55" s="454"/>
      <c r="D55" s="426"/>
      <c r="E55" s="261"/>
      <c r="F55" s="262" t="s">
        <v>185</v>
      </c>
    </row>
    <row r="56" spans="1:6" ht="25.5">
      <c r="A56" s="263">
        <f>Summary!R44</f>
        <v>-50</v>
      </c>
      <c r="B56" s="264"/>
      <c r="C56" s="455"/>
      <c r="D56" s="265"/>
      <c r="E56" s="265"/>
      <c r="F56" s="453" t="s">
        <v>338</v>
      </c>
    </row>
    <row r="57" spans="1:6" ht="38.25">
      <c r="A57" s="365"/>
      <c r="B57" s="268">
        <f>Summary!Y44</f>
        <v>-151</v>
      </c>
      <c r="C57" s="456"/>
      <c r="D57" s="428"/>
      <c r="E57" s="267"/>
      <c r="F57" s="467" t="s">
        <v>339</v>
      </c>
    </row>
    <row r="58" spans="1:6" ht="12.75">
      <c r="A58" s="365"/>
      <c r="B58" s="268"/>
      <c r="C58" s="456">
        <v>0</v>
      </c>
      <c r="D58" s="428"/>
      <c r="E58" s="194"/>
      <c r="F58" s="465"/>
    </row>
    <row r="59" spans="1:6" ht="12.75">
      <c r="A59" s="365"/>
      <c r="B59" s="268"/>
      <c r="C59" s="456"/>
      <c r="D59" s="468">
        <v>0</v>
      </c>
      <c r="E59" s="469">
        <f>B57-D59</f>
        <v>-151</v>
      </c>
      <c r="F59" s="466"/>
    </row>
    <row r="60" spans="1:6" ht="13.5" thickBot="1">
      <c r="A60" s="270"/>
      <c r="B60" s="271"/>
      <c r="C60" s="457"/>
      <c r="D60" s="429"/>
      <c r="E60" s="272"/>
      <c r="F60" s="246" t="s">
        <v>269</v>
      </c>
    </row>
    <row r="61" spans="1:6" ht="12.75">
      <c r="A61" s="366"/>
      <c r="B61" s="309"/>
      <c r="C61" s="308"/>
      <c r="D61" s="308"/>
      <c r="E61" s="308"/>
      <c r="F61" s="367"/>
    </row>
    <row r="62" spans="1:6" ht="12.75">
      <c r="A62" s="363"/>
      <c r="B62" s="361"/>
      <c r="C62" s="361"/>
      <c r="D62" s="361"/>
      <c r="E62" s="361"/>
      <c r="F62" s="362"/>
    </row>
    <row r="63" spans="1:6" ht="15.75">
      <c r="A63" s="523" t="s">
        <v>201</v>
      </c>
      <c r="B63" s="524"/>
      <c r="C63" s="525"/>
      <c r="D63" s="525"/>
      <c r="E63" s="525"/>
      <c r="F63" s="526"/>
    </row>
    <row r="64" spans="1:6" ht="13.5" thickBot="1">
      <c r="A64" s="363"/>
      <c r="B64" s="361"/>
      <c r="C64" s="361"/>
      <c r="D64" s="361"/>
      <c r="E64" s="361"/>
      <c r="F64" s="362"/>
    </row>
    <row r="65" spans="1:6" s="273" customFormat="1" ht="51.75" thickBot="1">
      <c r="A65" s="185" t="s">
        <v>289</v>
      </c>
      <c r="B65" s="186" t="s">
        <v>296</v>
      </c>
      <c r="C65" s="187" t="s">
        <v>300</v>
      </c>
      <c r="D65" s="187" t="s">
        <v>299</v>
      </c>
      <c r="E65" s="187" t="s">
        <v>317</v>
      </c>
      <c r="F65" s="188"/>
    </row>
    <row r="66" spans="1:6" s="274" customFormat="1" ht="12.75" customHeight="1">
      <c r="A66" s="189"/>
      <c r="B66" s="190"/>
      <c r="C66" s="191"/>
      <c r="D66" s="189"/>
      <c r="E66" s="191"/>
      <c r="F66" s="192" t="s">
        <v>187</v>
      </c>
    </row>
    <row r="67" spans="1:6" s="274" customFormat="1" ht="25.5">
      <c r="A67" s="193">
        <f>Summary!R46</f>
        <v>15.549689000000228</v>
      </c>
      <c r="B67" s="193"/>
      <c r="C67" s="194"/>
      <c r="D67" s="193"/>
      <c r="E67" s="194"/>
      <c r="F67" s="369" t="s">
        <v>319</v>
      </c>
    </row>
    <row r="68" spans="1:6" s="274" customFormat="1" ht="18.75" customHeight="1">
      <c r="A68" s="195"/>
      <c r="B68" s="195">
        <f>Summary!Y46</f>
        <v>0</v>
      </c>
      <c r="C68" s="196"/>
      <c r="D68" s="193"/>
      <c r="E68" s="194"/>
      <c r="F68" s="197" t="s">
        <v>276</v>
      </c>
    </row>
    <row r="69" spans="1:6" s="274" customFormat="1" ht="18.75" customHeight="1" thickBot="1">
      <c r="A69" s="193"/>
      <c r="B69" s="193"/>
      <c r="C69" s="194">
        <v>0</v>
      </c>
      <c r="D69" s="193"/>
      <c r="E69" s="194"/>
      <c r="F69" s="242"/>
    </row>
    <row r="70" spans="1:6" s="274" customFormat="1" ht="18.75" customHeight="1" thickBot="1">
      <c r="A70" s="193"/>
      <c r="B70" s="193"/>
      <c r="C70" s="194"/>
      <c r="D70" s="193">
        <v>0</v>
      </c>
      <c r="E70" s="194">
        <f>B68-D70</f>
        <v>0</v>
      </c>
      <c r="F70" s="242"/>
    </row>
    <row r="71" spans="1:6" s="274" customFormat="1" ht="13.5" thickBot="1">
      <c r="A71" s="275"/>
      <c r="B71" s="276"/>
      <c r="C71" s="430"/>
      <c r="D71" s="275"/>
      <c r="E71" s="277"/>
      <c r="F71" s="278" t="s">
        <v>261</v>
      </c>
    </row>
    <row r="72" spans="1:6" s="274" customFormat="1" ht="12.75" customHeight="1">
      <c r="A72" s="189"/>
      <c r="B72" s="190"/>
      <c r="C72" s="191"/>
      <c r="D72" s="189"/>
      <c r="E72" s="191"/>
      <c r="F72" s="192" t="s">
        <v>189</v>
      </c>
    </row>
    <row r="73" spans="1:6" s="274" customFormat="1" ht="12.75">
      <c r="A73" s="193">
        <f>Summary!R47</f>
        <v>-39.132786000002866</v>
      </c>
      <c r="B73" s="193"/>
      <c r="C73" s="194"/>
      <c r="D73" s="193"/>
      <c r="E73" s="194"/>
      <c r="F73" s="369" t="s">
        <v>298</v>
      </c>
    </row>
    <row r="74" spans="1:6" s="274" customFormat="1" ht="27.75" customHeight="1">
      <c r="A74" s="195"/>
      <c r="B74" s="195">
        <f>Summary!Y47</f>
        <v>0</v>
      </c>
      <c r="C74" s="196"/>
      <c r="D74" s="193"/>
      <c r="E74" s="194"/>
      <c r="F74" s="197" t="s">
        <v>297</v>
      </c>
    </row>
    <row r="75" spans="1:6" s="274" customFormat="1" ht="18.75" customHeight="1" thickBot="1">
      <c r="A75" s="193"/>
      <c r="B75" s="193"/>
      <c r="C75" s="194">
        <v>0</v>
      </c>
      <c r="D75" s="193"/>
      <c r="E75" s="194"/>
      <c r="F75" s="242"/>
    </row>
    <row r="76" spans="1:6" s="274" customFormat="1" ht="18.75" customHeight="1" thickBot="1">
      <c r="A76" s="193"/>
      <c r="B76" s="193"/>
      <c r="C76" s="194"/>
      <c r="D76" s="193">
        <v>0</v>
      </c>
      <c r="E76" s="194">
        <f>B74-D76</f>
        <v>0</v>
      </c>
      <c r="F76" s="242" t="s">
        <v>320</v>
      </c>
    </row>
    <row r="77" spans="1:8" s="274" customFormat="1" ht="15" thickBot="1">
      <c r="A77" s="275"/>
      <c r="B77" s="276"/>
      <c r="C77" s="430"/>
      <c r="D77" s="275"/>
      <c r="E77" s="277"/>
      <c r="F77" s="278" t="s">
        <v>261</v>
      </c>
      <c r="H77" s="357"/>
    </row>
    <row r="78" spans="1:8" s="280" customFormat="1" ht="18" customHeight="1">
      <c r="A78" s="189"/>
      <c r="B78" s="279"/>
      <c r="C78" s="189"/>
      <c r="D78" s="189"/>
      <c r="E78" s="189"/>
      <c r="F78" s="192" t="s">
        <v>191</v>
      </c>
      <c r="H78" s="356"/>
    </row>
    <row r="79" spans="1:8" s="280" customFormat="1" ht="89.25">
      <c r="A79" s="193">
        <f>Summary!R48</f>
        <v>-103.19310400001132</v>
      </c>
      <c r="B79" s="281"/>
      <c r="C79" s="193"/>
      <c r="D79" s="237"/>
      <c r="E79" s="237"/>
      <c r="F79" s="217" t="s">
        <v>329</v>
      </c>
      <c r="H79" s="356"/>
    </row>
    <row r="80" spans="1:6" s="280" customFormat="1" ht="89.25">
      <c r="A80" s="195"/>
      <c r="B80" s="208">
        <f>Summary!Y48</f>
        <v>121.64399999999978</v>
      </c>
      <c r="C80" s="195"/>
      <c r="D80" s="237"/>
      <c r="E80" s="237"/>
      <c r="F80" s="464" t="s">
        <v>330</v>
      </c>
    </row>
    <row r="81" spans="1:6" s="280" customFormat="1" ht="18.75" customHeight="1">
      <c r="A81" s="193"/>
      <c r="B81" s="208"/>
      <c r="C81" s="193">
        <v>-7</v>
      </c>
      <c r="D81" s="193"/>
      <c r="E81" s="194"/>
      <c r="F81" s="197"/>
    </row>
    <row r="82" spans="1:6" s="280" customFormat="1" ht="18.75" customHeight="1">
      <c r="A82" s="193"/>
      <c r="B82" s="208"/>
      <c r="C82" s="193"/>
      <c r="D82" s="193">
        <v>226</v>
      </c>
      <c r="E82" s="194">
        <f>B80-D82</f>
        <v>-104.35600000000022</v>
      </c>
      <c r="F82" s="197" t="s">
        <v>331</v>
      </c>
    </row>
    <row r="83" spans="1:6" s="280" customFormat="1" ht="18" customHeight="1" thickBot="1">
      <c r="A83" s="257"/>
      <c r="B83" s="283"/>
      <c r="C83" s="257"/>
      <c r="D83" s="257"/>
      <c r="E83" s="257"/>
      <c r="F83" s="284" t="s">
        <v>282</v>
      </c>
    </row>
    <row r="84" spans="1:6" s="280" customFormat="1" ht="18" customHeight="1">
      <c r="A84" s="189"/>
      <c r="B84" s="285"/>
      <c r="C84" s="286"/>
      <c r="D84" s="286"/>
      <c r="E84" s="286"/>
      <c r="F84" s="192" t="s">
        <v>193</v>
      </c>
    </row>
    <row r="85" spans="1:6" s="280" customFormat="1" ht="38.25">
      <c r="A85" s="193">
        <f>Summary!R49</f>
        <v>-88.84706099999849</v>
      </c>
      <c r="B85" s="281"/>
      <c r="C85" s="237"/>
      <c r="D85" s="237"/>
      <c r="E85" s="237"/>
      <c r="F85" s="282" t="s">
        <v>323</v>
      </c>
    </row>
    <row r="86" spans="1:6" s="280" customFormat="1" ht="12.75">
      <c r="A86" s="195"/>
      <c r="B86" s="208">
        <f>Summary!Y49</f>
        <v>-36</v>
      </c>
      <c r="C86" s="240"/>
      <c r="D86" s="240"/>
      <c r="E86" s="240"/>
      <c r="F86" s="241" t="s">
        <v>322</v>
      </c>
    </row>
    <row r="87" spans="1:6" s="280" customFormat="1" ht="18.75" customHeight="1">
      <c r="A87" s="193"/>
      <c r="B87" s="208"/>
      <c r="C87" s="237">
        <v>-36</v>
      </c>
      <c r="D87" s="237"/>
      <c r="E87" s="194"/>
      <c r="F87" s="197"/>
    </row>
    <row r="88" spans="1:6" s="280" customFormat="1" ht="18.75" customHeight="1">
      <c r="A88" s="193"/>
      <c r="B88" s="208"/>
      <c r="C88" s="237"/>
      <c r="D88" s="237">
        <v>0</v>
      </c>
      <c r="E88" s="194">
        <f>B86-D88</f>
        <v>-36</v>
      </c>
      <c r="F88" s="197"/>
    </row>
    <row r="89" spans="1:6" s="280" customFormat="1" ht="18" customHeight="1" thickBot="1">
      <c r="A89" s="257"/>
      <c r="B89" s="287"/>
      <c r="C89" s="288"/>
      <c r="D89" s="288"/>
      <c r="E89" s="288"/>
      <c r="F89" s="284" t="s">
        <v>262</v>
      </c>
    </row>
    <row r="90" spans="1:6" s="280" customFormat="1" ht="12.75">
      <c r="A90" s="289"/>
      <c r="B90" s="285"/>
      <c r="C90" s="290"/>
      <c r="D90" s="290"/>
      <c r="E90" s="290"/>
      <c r="F90" s="192" t="s">
        <v>195</v>
      </c>
    </row>
    <row r="91" spans="1:6" s="280" customFormat="1" ht="34.5" customHeight="1">
      <c r="A91" s="193">
        <f>Summary!R50</f>
        <v>100.64843199999984</v>
      </c>
      <c r="B91" s="281"/>
      <c r="C91" s="237"/>
      <c r="D91" s="237"/>
      <c r="E91" s="237"/>
      <c r="F91" s="217" t="s">
        <v>332</v>
      </c>
    </row>
    <row r="92" spans="1:6" s="280" customFormat="1" ht="57" customHeight="1">
      <c r="A92" s="195"/>
      <c r="B92" s="208">
        <f>Summary!Y50</f>
        <v>107.02800000000002</v>
      </c>
      <c r="C92" s="240"/>
      <c r="D92" s="237"/>
      <c r="E92" s="237"/>
      <c r="F92" s="368" t="s">
        <v>333</v>
      </c>
    </row>
    <row r="93" spans="1:6" s="280" customFormat="1" ht="18.75" customHeight="1">
      <c r="A93" s="193"/>
      <c r="B93" s="208"/>
      <c r="C93" s="237">
        <v>-8</v>
      </c>
      <c r="D93" s="237"/>
      <c r="E93" s="194"/>
      <c r="F93" s="197"/>
    </row>
    <row r="94" spans="1:6" s="280" customFormat="1" ht="18.75" customHeight="1">
      <c r="A94" s="193"/>
      <c r="B94" s="208"/>
      <c r="C94" s="237"/>
      <c r="D94" s="237">
        <v>207</v>
      </c>
      <c r="E94" s="194">
        <f>B92-D94</f>
        <v>-99.97199999999998</v>
      </c>
      <c r="F94" s="197"/>
    </row>
    <row r="95" spans="1:6" s="291" customFormat="1" ht="16.5" customHeight="1" thickBot="1">
      <c r="A95" s="257"/>
      <c r="B95" s="271"/>
      <c r="C95" s="288"/>
      <c r="D95" s="288"/>
      <c r="E95" s="288"/>
      <c r="F95" s="284" t="s">
        <v>283</v>
      </c>
    </row>
    <row r="96" spans="1:6" s="280" customFormat="1" ht="12.75">
      <c r="A96" s="289"/>
      <c r="B96" s="285"/>
      <c r="C96" s="290"/>
      <c r="D96" s="290"/>
      <c r="E96" s="290"/>
      <c r="F96" s="192" t="s">
        <v>233</v>
      </c>
    </row>
    <row r="97" spans="1:6" s="280" customFormat="1" ht="64.5" customHeight="1">
      <c r="A97" s="193">
        <f>Summary!R51</f>
        <v>21.4512859999993</v>
      </c>
      <c r="B97" s="281"/>
      <c r="C97" s="237"/>
      <c r="D97" s="237"/>
      <c r="E97" s="237"/>
      <c r="F97" s="452" t="s">
        <v>335</v>
      </c>
    </row>
    <row r="98" spans="1:6" s="280" customFormat="1" ht="63.75" customHeight="1">
      <c r="A98" s="195"/>
      <c r="B98" s="208">
        <f>Summary!Y51</f>
        <v>80</v>
      </c>
      <c r="C98" s="240"/>
      <c r="D98" s="240"/>
      <c r="E98" s="240"/>
      <c r="F98" s="241" t="s">
        <v>336</v>
      </c>
    </row>
    <row r="99" spans="1:6" s="280" customFormat="1" ht="18.75" customHeight="1">
      <c r="A99" s="193"/>
      <c r="B99" s="208"/>
      <c r="C99" s="237">
        <v>0</v>
      </c>
      <c r="D99" s="237"/>
      <c r="E99" s="194"/>
      <c r="F99" s="197"/>
    </row>
    <row r="100" spans="1:6" s="280" customFormat="1" ht="18.75" customHeight="1">
      <c r="A100" s="193"/>
      <c r="B100" s="208"/>
      <c r="C100" s="237"/>
      <c r="D100" s="237">
        <v>50</v>
      </c>
      <c r="E100" s="194">
        <f>B98-D100</f>
        <v>30</v>
      </c>
      <c r="F100" s="197"/>
    </row>
    <row r="101" spans="1:6" s="291" customFormat="1" ht="16.5" customHeight="1" thickBot="1">
      <c r="A101" s="257"/>
      <c r="B101" s="271"/>
      <c r="C101" s="288"/>
      <c r="D101" s="288"/>
      <c r="E101" s="288"/>
      <c r="F101" s="284" t="s">
        <v>263</v>
      </c>
    </row>
    <row r="102" spans="1:5" s="291" customFormat="1" ht="12.75">
      <c r="A102" s="292"/>
      <c r="B102" s="292"/>
      <c r="C102" s="292"/>
      <c r="D102" s="292"/>
      <c r="E102" s="292"/>
    </row>
    <row r="104" spans="1:6" ht="20.25" customHeight="1">
      <c r="A104" s="519" t="s">
        <v>151</v>
      </c>
      <c r="B104" s="519"/>
      <c r="C104" s="519"/>
      <c r="D104" s="519"/>
      <c r="E104" s="519"/>
      <c r="F104" s="519"/>
    </row>
    <row r="105" ht="13.5" thickBot="1"/>
    <row r="106" spans="1:6" ht="51.75" thickBot="1">
      <c r="A106" s="185" t="s">
        <v>289</v>
      </c>
      <c r="B106" s="186" t="s">
        <v>296</v>
      </c>
      <c r="C106" s="187" t="s">
        <v>300</v>
      </c>
      <c r="D106" s="187" t="s">
        <v>299</v>
      </c>
      <c r="E106" s="187" t="s">
        <v>317</v>
      </c>
      <c r="F106" s="293"/>
    </row>
    <row r="107" spans="1:6" ht="12.75">
      <c r="A107" s="294"/>
      <c r="B107" s="295"/>
      <c r="C107" s="294"/>
      <c r="D107" s="421"/>
      <c r="E107" s="421"/>
      <c r="F107" s="296" t="s">
        <v>237</v>
      </c>
    </row>
    <row r="108" spans="1:6" ht="12.75">
      <c r="A108" s="193">
        <f>Summary!R105</f>
        <v>-0.4026999999950931</v>
      </c>
      <c r="B108" s="297"/>
      <c r="C108" s="193"/>
      <c r="D108" s="237"/>
      <c r="E108" s="237"/>
      <c r="F108" s="298"/>
    </row>
    <row r="109" spans="1:6" ht="12.75">
      <c r="A109" s="195"/>
      <c r="B109" s="193">
        <f>Summary!Y105</f>
        <v>0</v>
      </c>
      <c r="C109" s="195"/>
      <c r="D109" s="240"/>
      <c r="E109" s="240"/>
      <c r="F109" s="299"/>
    </row>
    <row r="110" spans="1:6" ht="12.75">
      <c r="A110" s="193"/>
      <c r="B110" s="193"/>
      <c r="C110" s="193">
        <v>0</v>
      </c>
      <c r="D110" s="237"/>
      <c r="E110" s="237"/>
      <c r="F110" s="216"/>
    </row>
    <row r="111" spans="1:6" ht="13.5" thickBot="1">
      <c r="A111" s="300"/>
      <c r="B111" s="301"/>
      <c r="C111" s="300"/>
      <c r="D111" s="300"/>
      <c r="E111" s="300"/>
      <c r="F111" s="246" t="s">
        <v>264</v>
      </c>
    </row>
    <row r="112" spans="1:6" ht="12.75">
      <c r="A112" s="302"/>
      <c r="B112" s="206"/>
      <c r="C112" s="303"/>
      <c r="D112" s="303"/>
      <c r="E112" s="303"/>
      <c r="F112" s="296" t="s">
        <v>265</v>
      </c>
    </row>
    <row r="113" spans="1:6" ht="12.75">
      <c r="A113" s="193">
        <f>Summary!R106</f>
        <v>87.54498999999998</v>
      </c>
      <c r="B113" s="304"/>
      <c r="C113" s="193"/>
      <c r="D113" s="237"/>
      <c r="E113" s="237"/>
      <c r="F113" s="216"/>
    </row>
    <row r="114" spans="1:6" ht="12.75">
      <c r="A114" s="193"/>
      <c r="B114" s="305">
        <f>Summary!Y106</f>
        <v>0</v>
      </c>
      <c r="C114" s="193"/>
      <c r="D114" s="237"/>
      <c r="E114" s="237"/>
      <c r="F114" s="216"/>
    </row>
    <row r="115" spans="1:6" ht="12.75">
      <c r="A115" s="195"/>
      <c r="B115" s="208"/>
      <c r="C115" s="195">
        <v>0</v>
      </c>
      <c r="D115" s="240"/>
      <c r="E115" s="240"/>
      <c r="F115" s="299"/>
    </row>
    <row r="116" spans="1:6" ht="14.25" customHeight="1" thickBot="1">
      <c r="A116" s="300"/>
      <c r="B116" s="306"/>
      <c r="C116" s="307"/>
      <c r="D116" s="307"/>
      <c r="E116" s="307"/>
      <c r="F116" s="246" t="s">
        <v>266</v>
      </c>
    </row>
    <row r="117" spans="1:6" ht="12.75">
      <c r="A117" s="302"/>
      <c r="B117" s="206"/>
      <c r="C117" s="303"/>
      <c r="D117" s="303"/>
      <c r="E117" s="303"/>
      <c r="F117" s="296" t="s">
        <v>267</v>
      </c>
    </row>
    <row r="118" spans="1:6" ht="12.75">
      <c r="A118" s="193">
        <f>Summary!R129</f>
        <v>0</v>
      </c>
      <c r="B118" s="304"/>
      <c r="C118" s="193"/>
      <c r="D118" s="237"/>
      <c r="E118" s="237"/>
      <c r="F118" s="216"/>
    </row>
    <row r="119" spans="1:6" ht="12.75">
      <c r="A119" s="193"/>
      <c r="B119" s="305">
        <f>Summary!Y129</f>
        <v>0</v>
      </c>
      <c r="C119" s="193"/>
      <c r="D119" s="237"/>
      <c r="E119" s="237"/>
      <c r="F119" s="216"/>
    </row>
    <row r="120" spans="1:6" ht="12.75">
      <c r="A120" s="195"/>
      <c r="B120" s="208"/>
      <c r="C120" s="195">
        <v>0</v>
      </c>
      <c r="D120" s="240"/>
      <c r="E120" s="240"/>
      <c r="F120" s="299"/>
    </row>
    <row r="121" spans="1:6" ht="13.5" thickBot="1">
      <c r="A121" s="300"/>
      <c r="B121" s="306"/>
      <c r="C121" s="307"/>
      <c r="D121" s="307"/>
      <c r="E121" s="307"/>
      <c r="F121" s="246" t="s">
        <v>266</v>
      </c>
    </row>
    <row r="122" spans="1:6" ht="12.75">
      <c r="A122" s="302"/>
      <c r="B122" s="206"/>
      <c r="C122" s="303"/>
      <c r="D122" s="303"/>
      <c r="E122" s="303"/>
      <c r="F122" s="296" t="s">
        <v>83</v>
      </c>
    </row>
    <row r="123" spans="1:6" ht="12.75">
      <c r="A123" s="193">
        <f>Summary!R176</f>
        <v>-3.7249999999999943</v>
      </c>
      <c r="B123" s="304"/>
      <c r="C123" s="193"/>
      <c r="D123" s="237"/>
      <c r="E123" s="237"/>
      <c r="F123" s="216"/>
    </row>
    <row r="124" spans="1:6" ht="12.75">
      <c r="A124" s="193"/>
      <c r="B124" s="305">
        <f>Summary!Y176</f>
        <v>0</v>
      </c>
      <c r="C124" s="193"/>
      <c r="D124" s="237"/>
      <c r="E124" s="237"/>
      <c r="F124" s="216"/>
    </row>
    <row r="125" spans="1:6" ht="12.75">
      <c r="A125" s="195"/>
      <c r="B125" s="208"/>
      <c r="C125" s="195">
        <v>0</v>
      </c>
      <c r="D125" s="240"/>
      <c r="E125" s="240"/>
      <c r="F125" s="299"/>
    </row>
    <row r="126" spans="1:6" ht="13.5" thickBot="1">
      <c r="A126" s="300"/>
      <c r="B126" s="306"/>
      <c r="C126" s="307"/>
      <c r="D126" s="307"/>
      <c r="E126" s="307"/>
      <c r="F126" s="246" t="s">
        <v>268</v>
      </c>
    </row>
    <row r="127" spans="1:6" ht="12.75">
      <c r="A127" s="302"/>
      <c r="B127" s="206"/>
      <c r="C127" s="303"/>
      <c r="D127" s="303"/>
      <c r="E127" s="303"/>
      <c r="F127" s="296" t="s">
        <v>84</v>
      </c>
    </row>
    <row r="128" spans="1:6" ht="12.75">
      <c r="A128" s="193">
        <f>Summary!R199</f>
        <v>0</v>
      </c>
      <c r="B128" s="304"/>
      <c r="C128" s="193"/>
      <c r="D128" s="237"/>
      <c r="E128" s="237"/>
      <c r="F128" s="216"/>
    </row>
    <row r="129" spans="1:6" ht="12.75">
      <c r="A129" s="193"/>
      <c r="B129" s="305">
        <f>Summary!Y199</f>
        <v>0</v>
      </c>
      <c r="C129" s="193"/>
      <c r="D129" s="237"/>
      <c r="E129" s="237"/>
      <c r="F129" s="216" t="s">
        <v>277</v>
      </c>
    </row>
    <row r="130" spans="1:6" ht="12.75">
      <c r="A130" s="195"/>
      <c r="B130" s="208"/>
      <c r="C130" s="195">
        <v>0</v>
      </c>
      <c r="D130" s="240"/>
      <c r="E130" s="240"/>
      <c r="F130" s="299"/>
    </row>
    <row r="131" spans="1:6" ht="13.5" thickBot="1">
      <c r="A131" s="300"/>
      <c r="B131" s="306"/>
      <c r="C131" s="307"/>
      <c r="D131" s="307"/>
      <c r="E131" s="307"/>
      <c r="F131" s="246" t="s">
        <v>268</v>
      </c>
    </row>
    <row r="132" spans="1:6" ht="12.75">
      <c r="A132" s="302"/>
      <c r="B132" s="206"/>
      <c r="C132" s="303"/>
      <c r="D132" s="303"/>
      <c r="E132" s="303"/>
      <c r="F132" s="296" t="s">
        <v>291</v>
      </c>
    </row>
    <row r="133" spans="1:6" ht="12.75">
      <c r="A133" s="193">
        <f>Summary!R223</f>
        <v>-0.0009999999999763531</v>
      </c>
      <c r="B133" s="304"/>
      <c r="C133" s="193"/>
      <c r="D133" s="237"/>
      <c r="E133" s="237"/>
      <c r="F133" s="216"/>
    </row>
    <row r="134" spans="1:6" ht="12.75">
      <c r="A134" s="193"/>
      <c r="B134" s="305">
        <f>Summary!Y223</f>
        <v>0</v>
      </c>
      <c r="C134" s="193"/>
      <c r="D134" s="237"/>
      <c r="E134" s="237"/>
      <c r="F134" s="216"/>
    </row>
    <row r="135" spans="1:6" ht="12.75">
      <c r="A135" s="195"/>
      <c r="B135" s="208"/>
      <c r="C135" s="195">
        <v>0</v>
      </c>
      <c r="D135" s="240"/>
      <c r="E135" s="240"/>
      <c r="F135" s="299"/>
    </row>
    <row r="136" spans="1:6" ht="13.5" thickBot="1">
      <c r="A136" s="300"/>
      <c r="B136" s="306"/>
      <c r="C136" s="307"/>
      <c r="D136" s="307"/>
      <c r="E136" s="307"/>
      <c r="F136" s="246" t="s">
        <v>292</v>
      </c>
    </row>
  </sheetData>
  <sheetProtection selectLockedCells="1"/>
  <mergeCells count="6">
    <mergeCell ref="A104:F104"/>
    <mergeCell ref="A1:F1"/>
    <mergeCell ref="A34:B34"/>
    <mergeCell ref="A12:B12"/>
    <mergeCell ref="A63:F63"/>
    <mergeCell ref="A2:B2"/>
  </mergeCells>
  <printOptions horizontalCentered="1" verticalCentered="1"/>
  <pageMargins left="0.15748031496062992" right="0.15748031496062992" top="0.1968503937007874" bottom="0.1968503937007874" header="0.11811023622047245" footer="0.11811023622047245"/>
  <pageSetup horizontalDpi="600" verticalDpi="600" orientation="portrait" paperSize="8" scale="80" r:id="rId1"/>
  <rowBreaks count="1" manualBreakCount="1">
    <brk id="53" max="255" man="1"/>
  </rowBreaks>
</worksheet>
</file>

<file path=xl/worksheets/sheet9.xml><?xml version="1.0" encoding="utf-8"?>
<worksheet xmlns="http://schemas.openxmlformats.org/spreadsheetml/2006/main" xmlns:r="http://schemas.openxmlformats.org/officeDocument/2006/relationships">
  <sheetPr>
    <tabColor indexed="43"/>
    <pageSetUpPr fitToPage="1"/>
  </sheetPr>
  <dimension ref="A1:N94"/>
  <sheetViews>
    <sheetView showGridLines="0" showZeros="0" showOutlineSymbols="0" workbookViewId="0" topLeftCell="A3">
      <selection activeCell="I70" sqref="I70"/>
    </sheetView>
  </sheetViews>
  <sheetFormatPr defaultColWidth="9.140625" defaultRowHeight="12.75"/>
  <cols>
    <col min="1" max="1" width="40.28125" style="181" customWidth="1"/>
    <col min="2" max="2" width="11.57421875" style="138" customWidth="1"/>
    <col min="3" max="3" width="10.28125" style="181" customWidth="1"/>
    <col min="4" max="4" width="10.421875" style="138" customWidth="1"/>
    <col min="5" max="5" width="12.00390625" style="181" customWidth="1"/>
    <col min="6" max="6" width="11.28125" style="138" customWidth="1"/>
    <col min="7" max="7" width="10.00390625" style="138" customWidth="1"/>
    <col min="8" max="8" width="9.8515625" style="138" customWidth="1"/>
    <col min="9" max="9" width="10.7109375" style="138" customWidth="1"/>
    <col min="10" max="10" width="11.7109375" style="138" customWidth="1"/>
    <col min="11" max="11" width="10.00390625" style="138" customWidth="1"/>
    <col min="12" max="12" width="10.140625" style="138" customWidth="1"/>
    <col min="13" max="13" width="10.8515625" style="138" customWidth="1"/>
    <col min="14" max="14" width="11.28125" style="138" customWidth="1"/>
    <col min="15" max="16384" width="9.140625" style="138" customWidth="1"/>
  </cols>
  <sheetData>
    <row r="1" spans="1:5" s="131" customFormat="1" ht="20.25" customHeight="1">
      <c r="A1" s="129"/>
      <c r="B1" s="130"/>
      <c r="C1" s="132"/>
      <c r="E1" s="132"/>
    </row>
    <row r="2" spans="1:5" s="131" customFormat="1" ht="12" customHeight="1" thickBot="1">
      <c r="A2" s="133"/>
      <c r="C2" s="133"/>
      <c r="E2" s="133"/>
    </row>
    <row r="3" spans="1:14" ht="53.25" customHeight="1" thickBot="1">
      <c r="A3" s="134" t="s">
        <v>301</v>
      </c>
      <c r="B3" s="135" t="s">
        <v>218</v>
      </c>
      <c r="C3" s="136" t="s">
        <v>270</v>
      </c>
      <c r="D3" s="371" t="s">
        <v>219</v>
      </c>
      <c r="E3" s="136" t="s">
        <v>220</v>
      </c>
      <c r="F3" s="136" t="s">
        <v>46</v>
      </c>
      <c r="G3" s="136" t="s">
        <v>47</v>
      </c>
      <c r="H3" s="136" t="s">
        <v>221</v>
      </c>
      <c r="I3" s="136" t="s">
        <v>302</v>
      </c>
      <c r="J3" s="136" t="s">
        <v>303</v>
      </c>
      <c r="K3" s="137" t="s">
        <v>222</v>
      </c>
      <c r="L3" s="137" t="s">
        <v>223</v>
      </c>
      <c r="M3" s="137" t="s">
        <v>313</v>
      </c>
      <c r="N3" s="137" t="s">
        <v>316</v>
      </c>
    </row>
    <row r="4" spans="1:14" ht="15.75" customHeight="1">
      <c r="A4" s="139"/>
      <c r="B4" s="140" t="s">
        <v>224</v>
      </c>
      <c r="C4" s="140" t="s">
        <v>224</v>
      </c>
      <c r="D4" s="140" t="s">
        <v>224</v>
      </c>
      <c r="E4" s="140" t="s">
        <v>224</v>
      </c>
      <c r="F4" s="141" t="s">
        <v>224</v>
      </c>
      <c r="G4" s="140" t="s">
        <v>224</v>
      </c>
      <c r="H4" s="142" t="s">
        <v>224</v>
      </c>
      <c r="I4" s="140" t="s">
        <v>225</v>
      </c>
      <c r="J4" s="140" t="s">
        <v>224</v>
      </c>
      <c r="K4" s="140" t="s">
        <v>224</v>
      </c>
      <c r="L4" s="396" t="s">
        <v>224</v>
      </c>
      <c r="M4" s="396" t="s">
        <v>224</v>
      </c>
      <c r="N4" s="396" t="s">
        <v>224</v>
      </c>
    </row>
    <row r="5" spans="1:14" ht="12.75">
      <c r="A5" s="143" t="s">
        <v>226</v>
      </c>
      <c r="B5" s="144"/>
      <c r="C5" s="146"/>
      <c r="D5" s="145"/>
      <c r="E5" s="146"/>
      <c r="F5" s="145"/>
      <c r="G5" s="144"/>
      <c r="H5" s="145"/>
      <c r="I5" s="144"/>
      <c r="J5" s="145"/>
      <c r="K5" s="144"/>
      <c r="L5" s="147"/>
      <c r="M5" s="147"/>
      <c r="N5" s="147"/>
    </row>
    <row r="6" spans="1:14" ht="12.75">
      <c r="A6" s="148"/>
      <c r="B6" s="144"/>
      <c r="C6" s="146"/>
      <c r="D6" s="145"/>
      <c r="E6" s="146"/>
      <c r="F6" s="145"/>
      <c r="G6" s="144"/>
      <c r="H6" s="145"/>
      <c r="I6" s="144"/>
      <c r="J6" s="145"/>
      <c r="K6" s="144"/>
      <c r="L6" s="147"/>
      <c r="M6" s="147"/>
      <c r="N6" s="147"/>
    </row>
    <row r="7" spans="1:14" ht="12.75">
      <c r="A7" s="149" t="s">
        <v>227</v>
      </c>
      <c r="B7" s="150">
        <v>1525465</v>
      </c>
      <c r="C7" s="150">
        <v>1425786</v>
      </c>
      <c r="D7" s="151">
        <f>E7-C7</f>
        <v>12402</v>
      </c>
      <c r="E7" s="150">
        <v>1438188</v>
      </c>
      <c r="F7" s="151">
        <v>724825.64</v>
      </c>
      <c r="G7" s="150">
        <v>-195102.75</v>
      </c>
      <c r="H7" s="151">
        <f>F7+G7</f>
        <v>529722.89</v>
      </c>
      <c r="I7" s="152">
        <f>(H7/E7)*100%</f>
        <v>0.36832659568846354</v>
      </c>
      <c r="J7" s="151">
        <f>E7</f>
        <v>1438188</v>
      </c>
      <c r="K7" s="150">
        <f>J7-E7</f>
        <v>0</v>
      </c>
      <c r="L7" s="153"/>
      <c r="M7" s="153"/>
      <c r="N7" s="153">
        <f>K7-M7</f>
        <v>0</v>
      </c>
    </row>
    <row r="8" spans="1:14" ht="13.5" thickBot="1">
      <c r="A8" s="154" t="s">
        <v>198</v>
      </c>
      <c r="B8" s="155">
        <f aca="true" t="shared" si="0" ref="B8:H8">SUM(B7)</f>
        <v>1525465</v>
      </c>
      <c r="C8" s="155">
        <f t="shared" si="0"/>
        <v>1425786</v>
      </c>
      <c r="D8" s="156">
        <f t="shared" si="0"/>
        <v>12402</v>
      </c>
      <c r="E8" s="155">
        <f t="shared" si="0"/>
        <v>1438188</v>
      </c>
      <c r="F8" s="156">
        <f t="shared" si="0"/>
        <v>724825.64</v>
      </c>
      <c r="G8" s="155">
        <f t="shared" si="0"/>
        <v>-195102.75</v>
      </c>
      <c r="H8" s="156">
        <f t="shared" si="0"/>
        <v>529722.89</v>
      </c>
      <c r="I8" s="157">
        <f aca="true" t="shared" si="1" ref="I8:I16">(H8/E8)*100%</f>
        <v>0.36832659568846354</v>
      </c>
      <c r="J8" s="156">
        <f>SUM(J7)</f>
        <v>1438188</v>
      </c>
      <c r="K8" s="155">
        <f>SUM(K7)</f>
        <v>0</v>
      </c>
      <c r="L8" s="158">
        <f>SUM(L7)</f>
        <v>0</v>
      </c>
      <c r="M8" s="158">
        <f>SUM(M7)</f>
        <v>0</v>
      </c>
      <c r="N8" s="158">
        <f>SUM(N7)</f>
        <v>0</v>
      </c>
    </row>
    <row r="9" spans="1:14" ht="13.5" thickTop="1">
      <c r="A9" s="149" t="s">
        <v>173</v>
      </c>
      <c r="B9" s="150">
        <v>1038690</v>
      </c>
      <c r="C9" s="150">
        <v>1063889</v>
      </c>
      <c r="D9" s="151">
        <f aca="true" t="shared" si="2" ref="D9:D23">E9-C9</f>
        <v>262569</v>
      </c>
      <c r="E9" s="150">
        <v>1326458</v>
      </c>
      <c r="F9" s="151">
        <v>1723537.68</v>
      </c>
      <c r="G9" s="150">
        <v>-940667.01</v>
      </c>
      <c r="H9" s="151">
        <f>F9+G9</f>
        <v>782870.6699999999</v>
      </c>
      <c r="I9" s="152">
        <f t="shared" si="1"/>
        <v>0.5901963499786649</v>
      </c>
      <c r="J9" s="151">
        <f>E9+K9</f>
        <v>1322458</v>
      </c>
      <c r="K9" s="150">
        <v>-4000</v>
      </c>
      <c r="L9" s="153">
        <v>-4000</v>
      </c>
      <c r="M9" s="153">
        <v>0</v>
      </c>
      <c r="N9" s="153">
        <f aca="true" t="shared" si="3" ref="N9:N23">K9-M9</f>
        <v>-4000</v>
      </c>
    </row>
    <row r="10" spans="1:14" ht="12.75">
      <c r="A10" s="149" t="s">
        <v>228</v>
      </c>
      <c r="B10" s="150">
        <v>7151509</v>
      </c>
      <c r="C10" s="150">
        <v>3300516</v>
      </c>
      <c r="D10" s="151">
        <f t="shared" si="2"/>
        <v>96294</v>
      </c>
      <c r="E10" s="150">
        <v>3396810</v>
      </c>
      <c r="F10" s="151">
        <v>2358736.15</v>
      </c>
      <c r="G10" s="150">
        <v>-864535.83</v>
      </c>
      <c r="H10" s="151">
        <f>F10+G10</f>
        <v>1494200.3199999998</v>
      </c>
      <c r="I10" s="152">
        <f t="shared" si="1"/>
        <v>0.43988339648081576</v>
      </c>
      <c r="J10" s="150">
        <f>E10+K10</f>
        <v>3366810</v>
      </c>
      <c r="K10" s="150">
        <v>-30000</v>
      </c>
      <c r="L10" s="153">
        <v>0</v>
      </c>
      <c r="M10" s="153">
        <v>81000</v>
      </c>
      <c r="N10" s="153">
        <f t="shared" si="3"/>
        <v>-111000</v>
      </c>
    </row>
    <row r="11" spans="1:14" ht="12.75">
      <c r="A11" s="149" t="s">
        <v>229</v>
      </c>
      <c r="B11" s="150">
        <v>-3733444</v>
      </c>
      <c r="C11" s="150">
        <v>-3674158</v>
      </c>
      <c r="D11" s="151">
        <f t="shared" si="2"/>
        <v>27974</v>
      </c>
      <c r="E11" s="150">
        <v>-3646184</v>
      </c>
      <c r="F11" s="151">
        <v>2129256.98</v>
      </c>
      <c r="G11" s="150">
        <v>-5332990.13</v>
      </c>
      <c r="H11" s="151">
        <f>F11+G11</f>
        <v>-3203733.15</v>
      </c>
      <c r="I11" s="152">
        <f t="shared" si="1"/>
        <v>0.8786537240029576</v>
      </c>
      <c r="J11" s="150">
        <f>E11+K11</f>
        <v>-4170184</v>
      </c>
      <c r="K11" s="150">
        <v>-524000</v>
      </c>
      <c r="L11" s="153">
        <v>-6000</v>
      </c>
      <c r="M11" s="153">
        <v>0</v>
      </c>
      <c r="N11" s="153">
        <f t="shared" si="3"/>
        <v>-524000</v>
      </c>
    </row>
    <row r="12" spans="1:14" ht="13.5" thickBot="1">
      <c r="A12" s="154" t="s">
        <v>199</v>
      </c>
      <c r="B12" s="155">
        <f aca="true" t="shared" si="4" ref="B12:H12">SUM(B9:B11)</f>
        <v>4456755</v>
      </c>
      <c r="C12" s="155">
        <f t="shared" si="4"/>
        <v>690247</v>
      </c>
      <c r="D12" s="156">
        <f t="shared" si="4"/>
        <v>386837</v>
      </c>
      <c r="E12" s="155">
        <f t="shared" si="4"/>
        <v>1077084</v>
      </c>
      <c r="F12" s="156">
        <f t="shared" si="4"/>
        <v>6211530.8100000005</v>
      </c>
      <c r="G12" s="155">
        <f t="shared" si="4"/>
        <v>-7138192.97</v>
      </c>
      <c r="H12" s="156">
        <f t="shared" si="4"/>
        <v>-926662.1600000001</v>
      </c>
      <c r="I12" s="157">
        <f t="shared" si="1"/>
        <v>-0.8603434458222387</v>
      </c>
      <c r="J12" s="156">
        <f>SUM(J9:J11)</f>
        <v>519084</v>
      </c>
      <c r="K12" s="155">
        <f>SUM(K9:K11)</f>
        <v>-558000</v>
      </c>
      <c r="L12" s="158">
        <f>SUM(L9:L11)</f>
        <v>-10000</v>
      </c>
      <c r="M12" s="158">
        <f>SUM(M9:M11)</f>
        <v>81000</v>
      </c>
      <c r="N12" s="158">
        <f>SUM(N9:N11)</f>
        <v>-639000</v>
      </c>
    </row>
    <row r="13" spans="1:14" ht="13.5" thickTop="1">
      <c r="A13" s="149" t="s">
        <v>179</v>
      </c>
      <c r="B13" s="150">
        <v>1637934</v>
      </c>
      <c r="C13" s="150">
        <v>1639446</v>
      </c>
      <c r="D13" s="151">
        <f t="shared" si="2"/>
        <v>131995</v>
      </c>
      <c r="E13" s="150">
        <v>1771441</v>
      </c>
      <c r="F13" s="151">
        <v>1658692.44</v>
      </c>
      <c r="G13" s="150">
        <v>-1017836.12</v>
      </c>
      <c r="H13" s="151">
        <f>F13+G13</f>
        <v>640856.32</v>
      </c>
      <c r="I13" s="152">
        <f t="shared" si="1"/>
        <v>0.36177119079890324</v>
      </c>
      <c r="J13" s="150">
        <f>E13+K13</f>
        <v>1771441</v>
      </c>
      <c r="K13" s="150">
        <v>0</v>
      </c>
      <c r="L13" s="153"/>
      <c r="M13" s="153"/>
      <c r="N13" s="153">
        <f t="shared" si="3"/>
        <v>0</v>
      </c>
    </row>
    <row r="14" spans="1:14" ht="12.75">
      <c r="A14" s="149" t="s">
        <v>230</v>
      </c>
      <c r="B14" s="150">
        <v>3357132</v>
      </c>
      <c r="C14" s="150">
        <v>3748323</v>
      </c>
      <c r="D14" s="151">
        <f t="shared" si="2"/>
        <v>22320</v>
      </c>
      <c r="E14" s="150">
        <v>3770643</v>
      </c>
      <c r="F14" s="151">
        <v>2763986.37</v>
      </c>
      <c r="G14" s="150">
        <v>-720523.58</v>
      </c>
      <c r="H14" s="151">
        <f>F14+G14</f>
        <v>2043462.79</v>
      </c>
      <c r="I14" s="152">
        <f t="shared" si="1"/>
        <v>0.5419401385917468</v>
      </c>
      <c r="J14" s="150">
        <f aca="true" t="shared" si="5" ref="J14:J23">E14+K14</f>
        <v>3781643</v>
      </c>
      <c r="K14" s="150">
        <v>11000</v>
      </c>
      <c r="L14" s="153">
        <v>11000</v>
      </c>
      <c r="M14" s="153"/>
      <c r="N14" s="153">
        <f t="shared" si="3"/>
        <v>11000</v>
      </c>
    </row>
    <row r="15" spans="1:14" ht="12.75">
      <c r="A15" s="149" t="s">
        <v>183</v>
      </c>
      <c r="B15" s="150">
        <v>-1112743</v>
      </c>
      <c r="C15" s="150">
        <v>-906947</v>
      </c>
      <c r="D15" s="151">
        <f t="shared" si="2"/>
        <v>10944</v>
      </c>
      <c r="E15" s="150">
        <v>-896003</v>
      </c>
      <c r="F15" s="151">
        <v>18381875.49</v>
      </c>
      <c r="G15" s="150">
        <v>-19084887.42</v>
      </c>
      <c r="H15" s="151">
        <f>F15+G15</f>
        <v>-703011.9300000034</v>
      </c>
      <c r="I15" s="152">
        <f t="shared" si="1"/>
        <v>0.7846089019791267</v>
      </c>
      <c r="J15" s="150">
        <f t="shared" si="5"/>
        <v>-1136003</v>
      </c>
      <c r="K15" s="150">
        <v>-240000</v>
      </c>
      <c r="L15" s="153">
        <v>0</v>
      </c>
      <c r="M15" s="153">
        <v>-114000</v>
      </c>
      <c r="N15" s="153">
        <f t="shared" si="3"/>
        <v>-126000</v>
      </c>
    </row>
    <row r="16" spans="1:14" ht="12.75">
      <c r="A16" s="149" t="s">
        <v>231</v>
      </c>
      <c r="B16" s="150">
        <v>0</v>
      </c>
      <c r="C16" s="150">
        <v>3924140</v>
      </c>
      <c r="D16" s="151">
        <f t="shared" si="2"/>
        <v>-57378</v>
      </c>
      <c r="E16" s="150">
        <v>3866762</v>
      </c>
      <c r="F16" s="151">
        <v>2077599.3</v>
      </c>
      <c r="G16" s="150">
        <v>-192035.74</v>
      </c>
      <c r="H16" s="151">
        <f>F16+G16</f>
        <v>1885563.56</v>
      </c>
      <c r="I16" s="152">
        <f t="shared" si="1"/>
        <v>0.4876337255822831</v>
      </c>
      <c r="J16" s="150">
        <f t="shared" si="5"/>
        <v>3836762</v>
      </c>
      <c r="K16" s="150">
        <v>-30000</v>
      </c>
      <c r="L16" s="153"/>
      <c r="M16" s="153"/>
      <c r="N16" s="153">
        <f t="shared" si="3"/>
        <v>-30000</v>
      </c>
    </row>
    <row r="17" spans="1:14" ht="13.5" thickBot="1">
      <c r="A17" s="154" t="s">
        <v>200</v>
      </c>
      <c r="B17" s="155">
        <f aca="true" t="shared" si="6" ref="B17:H17">SUM(B13:B16)</f>
        <v>3882323</v>
      </c>
      <c r="C17" s="155">
        <f t="shared" si="6"/>
        <v>8404962</v>
      </c>
      <c r="D17" s="156">
        <f t="shared" si="6"/>
        <v>107881</v>
      </c>
      <c r="E17" s="155">
        <f t="shared" si="6"/>
        <v>8512843</v>
      </c>
      <c r="F17" s="156">
        <f t="shared" si="6"/>
        <v>24882153.599999998</v>
      </c>
      <c r="G17" s="155">
        <f t="shared" si="6"/>
        <v>-21015282.86</v>
      </c>
      <c r="H17" s="156">
        <f t="shared" si="6"/>
        <v>3866870.7399999965</v>
      </c>
      <c r="I17" s="157">
        <f aca="true" t="shared" si="7" ref="I17:I24">(H17/E17)*100%</f>
        <v>0.45423964003564926</v>
      </c>
      <c r="J17" s="156">
        <f>SUM(J13:J16)</f>
        <v>8253843</v>
      </c>
      <c r="K17" s="155">
        <f>SUM(K13:K16)</f>
        <v>-259000</v>
      </c>
      <c r="L17" s="158">
        <f>SUM(L13:L16)</f>
        <v>11000</v>
      </c>
      <c r="M17" s="158">
        <f>SUM(M13:M16)</f>
        <v>-114000</v>
      </c>
      <c r="N17" s="158">
        <f>SUM(N13:N16)</f>
        <v>-145000</v>
      </c>
    </row>
    <row r="18" spans="1:14" ht="13.5" thickTop="1">
      <c r="A18" s="149" t="s">
        <v>232</v>
      </c>
      <c r="B18" s="150">
        <v>375639</v>
      </c>
      <c r="C18" s="150">
        <v>376336</v>
      </c>
      <c r="D18" s="151">
        <f t="shared" si="2"/>
        <v>549405</v>
      </c>
      <c r="E18" s="150">
        <v>925741</v>
      </c>
      <c r="F18" s="151">
        <v>248734.64</v>
      </c>
      <c r="G18" s="150">
        <v>0</v>
      </c>
      <c r="H18" s="151">
        <f aca="true" t="shared" si="8" ref="H18:H23">F18+G18</f>
        <v>248734.64</v>
      </c>
      <c r="I18" s="152">
        <f t="shared" si="7"/>
        <v>0.2686870733822959</v>
      </c>
      <c r="J18" s="150">
        <f t="shared" si="5"/>
        <v>925741</v>
      </c>
      <c r="K18" s="150">
        <v>0</v>
      </c>
      <c r="L18" s="153"/>
      <c r="M18" s="153"/>
      <c r="N18" s="153">
        <f t="shared" si="3"/>
        <v>0</v>
      </c>
    </row>
    <row r="19" spans="1:14" ht="12.75">
      <c r="A19" s="149" t="s">
        <v>189</v>
      </c>
      <c r="B19" s="150">
        <v>3533195</v>
      </c>
      <c r="C19" s="150">
        <v>3824285</v>
      </c>
      <c r="D19" s="151">
        <f t="shared" si="2"/>
        <v>-20000</v>
      </c>
      <c r="E19" s="150">
        <v>3804285</v>
      </c>
      <c r="F19" s="151">
        <v>1700353.96</v>
      </c>
      <c r="G19" s="150">
        <v>-58537.47</v>
      </c>
      <c r="H19" s="151">
        <f t="shared" si="8"/>
        <v>1641816.49</v>
      </c>
      <c r="I19" s="152">
        <f t="shared" si="7"/>
        <v>0.4315703187326922</v>
      </c>
      <c r="J19" s="150">
        <f t="shared" si="5"/>
        <v>3804285</v>
      </c>
      <c r="K19" s="150">
        <v>0</v>
      </c>
      <c r="L19" s="153"/>
      <c r="M19" s="153"/>
      <c r="N19" s="153">
        <f t="shared" si="3"/>
        <v>0</v>
      </c>
    </row>
    <row r="20" spans="1:14" ht="12.75">
      <c r="A20" s="149" t="s">
        <v>191</v>
      </c>
      <c r="B20" s="150">
        <v>2535929</v>
      </c>
      <c r="C20" s="150">
        <v>2734909</v>
      </c>
      <c r="D20" s="151">
        <f t="shared" si="2"/>
        <v>49896</v>
      </c>
      <c r="E20" s="150">
        <v>2784805</v>
      </c>
      <c r="F20" s="151">
        <v>2239448.39</v>
      </c>
      <c r="G20" s="150">
        <f>-852562.49+248801</f>
        <v>-603761.49</v>
      </c>
      <c r="H20" s="151">
        <f t="shared" si="8"/>
        <v>1635686.9000000001</v>
      </c>
      <c r="I20" s="152">
        <f t="shared" si="7"/>
        <v>0.5873613771879899</v>
      </c>
      <c r="J20" s="150">
        <f t="shared" si="5"/>
        <v>2906805</v>
      </c>
      <c r="K20" s="150">
        <v>122000</v>
      </c>
      <c r="L20" s="153">
        <v>-108000</v>
      </c>
      <c r="M20" s="153">
        <v>226000</v>
      </c>
      <c r="N20" s="153">
        <f t="shared" si="3"/>
        <v>-104000</v>
      </c>
    </row>
    <row r="21" spans="1:14" ht="12.75">
      <c r="A21" s="149" t="s">
        <v>193</v>
      </c>
      <c r="B21" s="150">
        <v>2208782</v>
      </c>
      <c r="C21" s="150">
        <v>2190837</v>
      </c>
      <c r="D21" s="151">
        <f t="shared" si="2"/>
        <v>-5000</v>
      </c>
      <c r="E21" s="150">
        <v>2185837</v>
      </c>
      <c r="F21" s="151">
        <v>1090523.65</v>
      </c>
      <c r="G21" s="150">
        <v>-94000.27</v>
      </c>
      <c r="H21" s="151">
        <f t="shared" si="8"/>
        <v>996523.3799999999</v>
      </c>
      <c r="I21" s="152">
        <f t="shared" si="7"/>
        <v>0.4559001334500239</v>
      </c>
      <c r="J21" s="150">
        <f t="shared" si="5"/>
        <v>2149837</v>
      </c>
      <c r="K21" s="150">
        <v>-36000</v>
      </c>
      <c r="L21" s="153">
        <v>0</v>
      </c>
      <c r="M21" s="153">
        <v>0</v>
      </c>
      <c r="N21" s="153">
        <f t="shared" si="3"/>
        <v>-36000</v>
      </c>
    </row>
    <row r="22" spans="1:14" ht="12.75">
      <c r="A22" s="149" t="s">
        <v>195</v>
      </c>
      <c r="B22" s="150">
        <v>1078284</v>
      </c>
      <c r="C22" s="150">
        <v>1449221</v>
      </c>
      <c r="D22" s="151">
        <f t="shared" si="2"/>
        <v>108022</v>
      </c>
      <c r="E22" s="150">
        <v>1557243</v>
      </c>
      <c r="F22" s="151">
        <v>1287325.06</v>
      </c>
      <c r="G22" s="150">
        <v>-382098.1</v>
      </c>
      <c r="H22" s="151">
        <f t="shared" si="8"/>
        <v>905226.9600000001</v>
      </c>
      <c r="I22" s="152">
        <f t="shared" si="7"/>
        <v>0.5813010300897163</v>
      </c>
      <c r="J22" s="150">
        <f t="shared" si="5"/>
        <v>1664243</v>
      </c>
      <c r="K22" s="150">
        <v>107000</v>
      </c>
      <c r="L22" s="153">
        <v>-32000</v>
      </c>
      <c r="M22" s="153">
        <v>207000</v>
      </c>
      <c r="N22" s="153">
        <f t="shared" si="3"/>
        <v>-100000</v>
      </c>
    </row>
    <row r="23" spans="1:14" ht="12.75">
      <c r="A23" s="149" t="s">
        <v>233</v>
      </c>
      <c r="B23" s="150">
        <v>2447863</v>
      </c>
      <c r="C23" s="150">
        <v>2528583</v>
      </c>
      <c r="D23" s="151">
        <f t="shared" si="2"/>
        <v>40716</v>
      </c>
      <c r="E23" s="150">
        <v>2569299</v>
      </c>
      <c r="F23" s="151">
        <v>1426997.01</v>
      </c>
      <c r="G23" s="150">
        <v>-114074.69</v>
      </c>
      <c r="H23" s="151">
        <f t="shared" si="8"/>
        <v>1312922.32</v>
      </c>
      <c r="I23" s="152">
        <f t="shared" si="7"/>
        <v>0.5110040987833647</v>
      </c>
      <c r="J23" s="150">
        <f t="shared" si="5"/>
        <v>2649299</v>
      </c>
      <c r="K23" s="150">
        <v>80000</v>
      </c>
      <c r="L23" s="153">
        <v>0</v>
      </c>
      <c r="M23" s="153">
        <v>50000</v>
      </c>
      <c r="N23" s="153">
        <f t="shared" si="3"/>
        <v>30000</v>
      </c>
    </row>
    <row r="24" spans="1:14" ht="13.5" thickBot="1">
      <c r="A24" s="159" t="s">
        <v>234</v>
      </c>
      <c r="B24" s="155">
        <f aca="true" t="shared" si="9" ref="B24:H24">SUM(B18:B23)</f>
        <v>12179692</v>
      </c>
      <c r="C24" s="155">
        <f>SUM(C18:C23)</f>
        <v>13104171</v>
      </c>
      <c r="D24" s="155">
        <f>SUM(D18:D23)</f>
        <v>723039</v>
      </c>
      <c r="E24" s="155">
        <f t="shared" si="9"/>
        <v>13827210</v>
      </c>
      <c r="F24" s="156">
        <f t="shared" si="9"/>
        <v>7993382.710000001</v>
      </c>
      <c r="G24" s="155">
        <f t="shared" si="9"/>
        <v>-1252472.02</v>
      </c>
      <c r="H24" s="156">
        <f t="shared" si="9"/>
        <v>6740910.69</v>
      </c>
      <c r="I24" s="157">
        <f t="shared" si="7"/>
        <v>0.4875105455113505</v>
      </c>
      <c r="J24" s="156">
        <f>SUM(J18:J23)</f>
        <v>14100210</v>
      </c>
      <c r="K24" s="155">
        <f>SUM(K18:K23)</f>
        <v>273000</v>
      </c>
      <c r="L24" s="158">
        <f>SUM(L18:L23)</f>
        <v>-140000</v>
      </c>
      <c r="M24" s="158">
        <f>SUM(M18:M23)</f>
        <v>483000</v>
      </c>
      <c r="N24" s="158">
        <f>SUM(N18:N23)</f>
        <v>-210000</v>
      </c>
    </row>
    <row r="25" spans="1:14" ht="13.5" thickTop="1">
      <c r="A25" s="148"/>
      <c r="B25" s="150"/>
      <c r="C25" s="150"/>
      <c r="D25" s="151"/>
      <c r="E25" s="150"/>
      <c r="F25" s="151"/>
      <c r="G25" s="150"/>
      <c r="H25" s="151"/>
      <c r="I25" s="152"/>
      <c r="J25" s="151"/>
      <c r="K25" s="150"/>
      <c r="L25" s="153"/>
      <c r="M25" s="153"/>
      <c r="N25" s="153"/>
    </row>
    <row r="26" spans="1:14" s="166" customFormat="1" ht="26.25" thickBot="1">
      <c r="A26" s="160" t="s">
        <v>235</v>
      </c>
      <c r="B26" s="161">
        <f aca="true" t="shared" si="10" ref="B26:G26">B8+B12+B17+B24</f>
        <v>22044235</v>
      </c>
      <c r="C26" s="161">
        <f t="shared" si="10"/>
        <v>23625166</v>
      </c>
      <c r="D26" s="353">
        <f t="shared" si="10"/>
        <v>1230159</v>
      </c>
      <c r="E26" s="161">
        <f t="shared" si="10"/>
        <v>24855325</v>
      </c>
      <c r="F26" s="162">
        <f t="shared" si="10"/>
        <v>39811892.76</v>
      </c>
      <c r="G26" s="161">
        <f t="shared" si="10"/>
        <v>-29601050.599999998</v>
      </c>
      <c r="H26" s="163">
        <f>F26+G26</f>
        <v>10210842.16</v>
      </c>
      <c r="I26" s="164">
        <f>(H26/E26)*100%</f>
        <v>0.41081104994603773</v>
      </c>
      <c r="J26" s="162">
        <f>J8+J12+J17+J24</f>
        <v>24311325</v>
      </c>
      <c r="K26" s="161">
        <f>K8+K12+K17+K24</f>
        <v>-544000</v>
      </c>
      <c r="L26" s="165">
        <f>L8+L12+L17+L24</f>
        <v>-139000</v>
      </c>
      <c r="M26" s="165">
        <f>M8+M12+M17+M24</f>
        <v>450000</v>
      </c>
      <c r="N26" s="165">
        <f>N8+N12+N17+N24</f>
        <v>-994000</v>
      </c>
    </row>
    <row r="27" spans="1:14" ht="12.75">
      <c r="A27" s="167"/>
      <c r="B27" s="168"/>
      <c r="C27" s="168"/>
      <c r="D27" s="169"/>
      <c r="E27" s="168"/>
      <c r="F27" s="169"/>
      <c r="G27" s="168"/>
      <c r="H27" s="169"/>
      <c r="I27" s="170"/>
      <c r="J27" s="169"/>
      <c r="K27" s="168"/>
      <c r="L27" s="153"/>
      <c r="M27" s="153"/>
      <c r="N27" s="153"/>
    </row>
    <row r="28" spans="1:14" s="166" customFormat="1" ht="13.5" thickBot="1">
      <c r="A28" s="171" t="s">
        <v>236</v>
      </c>
      <c r="B28" s="172">
        <v>-1274428</v>
      </c>
      <c r="C28" s="172">
        <v>-1263813</v>
      </c>
      <c r="D28" s="173">
        <v>0</v>
      </c>
      <c r="E28" s="172">
        <v>-1263813</v>
      </c>
      <c r="F28" s="173">
        <v>342271.91</v>
      </c>
      <c r="G28" s="172">
        <v>-79734.59</v>
      </c>
      <c r="H28" s="174">
        <f>F28+G28</f>
        <v>262537.31999999995</v>
      </c>
      <c r="I28" s="175">
        <f>(H28/E28)*100%</f>
        <v>-0.20773430879410162</v>
      </c>
      <c r="J28" s="172">
        <f>E28</f>
        <v>-1263813</v>
      </c>
      <c r="K28" s="172">
        <f>J28-E28</f>
        <v>0</v>
      </c>
      <c r="L28" s="176"/>
      <c r="M28" s="176"/>
      <c r="N28" s="176"/>
    </row>
    <row r="29" spans="1:14" ht="13.5" thickTop="1">
      <c r="A29" s="177"/>
      <c r="B29" s="168"/>
      <c r="C29" s="168"/>
      <c r="D29" s="169"/>
      <c r="E29" s="168"/>
      <c r="F29" s="169"/>
      <c r="G29" s="168"/>
      <c r="H29" s="169"/>
      <c r="I29" s="168"/>
      <c r="J29" s="169"/>
      <c r="K29" s="168"/>
      <c r="L29" s="153"/>
      <c r="M29" s="153"/>
      <c r="N29" s="153"/>
    </row>
    <row r="30" spans="1:14" ht="12.75">
      <c r="A30" s="178" t="s">
        <v>151</v>
      </c>
      <c r="B30" s="354"/>
      <c r="C30" s="354"/>
      <c r="D30" s="354"/>
      <c r="E30" s="354"/>
      <c r="F30" s="354"/>
      <c r="G30" s="354"/>
      <c r="H30" s="354"/>
      <c r="I30" s="354"/>
      <c r="J30" s="354"/>
      <c r="K30" s="354"/>
      <c r="L30" s="153"/>
      <c r="M30" s="153"/>
      <c r="N30" s="153"/>
    </row>
    <row r="31" spans="1:14" ht="12.75">
      <c r="A31" s="179" t="s">
        <v>237</v>
      </c>
      <c r="B31" s="168">
        <v>100000</v>
      </c>
      <c r="C31" s="150">
        <v>100000</v>
      </c>
      <c r="D31" s="151">
        <f>E31-C31</f>
        <v>0</v>
      </c>
      <c r="E31" s="150">
        <v>100000</v>
      </c>
      <c r="F31" s="169">
        <v>24922531</v>
      </c>
      <c r="G31" s="168">
        <v>-37884304.28</v>
      </c>
      <c r="H31" s="169">
        <f aca="true" t="shared" si="11" ref="H31:H48">F31+G31</f>
        <v>-12961773.280000001</v>
      </c>
      <c r="I31" s="170">
        <f>(H31/E31)*100%</f>
        <v>-129.6177328</v>
      </c>
      <c r="J31" s="169">
        <f>E31</f>
        <v>100000</v>
      </c>
      <c r="K31" s="150">
        <f aca="true" t="shared" si="12" ref="K31:K38">J31-E31</f>
        <v>0</v>
      </c>
      <c r="L31" s="153"/>
      <c r="M31" s="153"/>
      <c r="N31" s="153"/>
    </row>
    <row r="32" spans="1:14" ht="12.75">
      <c r="A32" s="179" t="s">
        <v>238</v>
      </c>
      <c r="B32" s="168">
        <v>3575264</v>
      </c>
      <c r="C32" s="150">
        <v>3575264</v>
      </c>
      <c r="D32" s="151">
        <f aca="true" t="shared" si="13" ref="D32:D38">E32-C32</f>
        <v>0</v>
      </c>
      <c r="E32" s="150">
        <v>3575264</v>
      </c>
      <c r="F32" s="169">
        <v>604544.99</v>
      </c>
      <c r="G32" s="168">
        <v>-1010614</v>
      </c>
      <c r="H32" s="169">
        <f t="shared" si="11"/>
        <v>-406069.01</v>
      </c>
      <c r="I32" s="170">
        <f aca="true" t="shared" si="14" ref="I32:I38">(H32/E32)*100%</f>
        <v>-0.11357734981248938</v>
      </c>
      <c r="J32" s="169">
        <f aca="true" t="shared" si="15" ref="J32:J40">E32</f>
        <v>3575264</v>
      </c>
      <c r="K32" s="150">
        <f t="shared" si="12"/>
        <v>0</v>
      </c>
      <c r="L32" s="153"/>
      <c r="M32" s="153"/>
      <c r="N32" s="153"/>
    </row>
    <row r="33" spans="1:14" ht="12.75">
      <c r="A33" s="179" t="s">
        <v>119</v>
      </c>
      <c r="B33" s="168">
        <v>-675154</v>
      </c>
      <c r="C33" s="150">
        <v>-675154</v>
      </c>
      <c r="D33" s="151">
        <f t="shared" si="13"/>
        <v>0</v>
      </c>
      <c r="E33" s="150">
        <v>-675154</v>
      </c>
      <c r="F33" s="169">
        <v>0</v>
      </c>
      <c r="G33" s="168">
        <v>0</v>
      </c>
      <c r="H33" s="169">
        <f t="shared" si="11"/>
        <v>0</v>
      </c>
      <c r="I33" s="170">
        <f t="shared" si="14"/>
        <v>0</v>
      </c>
      <c r="J33" s="169">
        <f t="shared" si="15"/>
        <v>-675154</v>
      </c>
      <c r="K33" s="150">
        <f t="shared" si="12"/>
        <v>0</v>
      </c>
      <c r="L33" s="153"/>
      <c r="M33" s="153"/>
      <c r="N33" s="153"/>
    </row>
    <row r="34" spans="1:14" ht="12.75">
      <c r="A34" s="179" t="s">
        <v>239</v>
      </c>
      <c r="B34" s="168">
        <v>301359</v>
      </c>
      <c r="C34" s="150">
        <v>382176</v>
      </c>
      <c r="D34" s="151">
        <f t="shared" si="13"/>
        <v>-200000</v>
      </c>
      <c r="E34" s="150">
        <v>182176</v>
      </c>
      <c r="F34" s="169">
        <v>0</v>
      </c>
      <c r="G34" s="168"/>
      <c r="H34" s="169">
        <f t="shared" si="11"/>
        <v>0</v>
      </c>
      <c r="I34" s="170">
        <f t="shared" si="14"/>
        <v>0</v>
      </c>
      <c r="J34" s="169">
        <f t="shared" si="15"/>
        <v>182176</v>
      </c>
      <c r="K34" s="150">
        <f t="shared" si="12"/>
        <v>0</v>
      </c>
      <c r="L34" s="153"/>
      <c r="M34" s="153"/>
      <c r="N34" s="153"/>
    </row>
    <row r="35" spans="1:14" ht="12.75">
      <c r="A35" s="179" t="s">
        <v>83</v>
      </c>
      <c r="B35" s="168">
        <v>-260000</v>
      </c>
      <c r="C35" s="150">
        <v>-260000</v>
      </c>
      <c r="D35" s="151">
        <f t="shared" si="13"/>
        <v>0</v>
      </c>
      <c r="E35" s="150">
        <v>-260000</v>
      </c>
      <c r="F35" s="169">
        <v>0</v>
      </c>
      <c r="G35" s="168">
        <v>-130000</v>
      </c>
      <c r="H35" s="169">
        <f t="shared" si="11"/>
        <v>-130000</v>
      </c>
      <c r="I35" s="170">
        <f t="shared" si="14"/>
        <v>0.5</v>
      </c>
      <c r="J35" s="169">
        <f t="shared" si="15"/>
        <v>-260000</v>
      </c>
      <c r="K35" s="150">
        <f t="shared" si="12"/>
        <v>0</v>
      </c>
      <c r="L35" s="153"/>
      <c r="M35" s="153"/>
      <c r="N35" s="153"/>
    </row>
    <row r="36" spans="1:14" ht="12.75">
      <c r="A36" s="179" t="s">
        <v>84</v>
      </c>
      <c r="B36" s="168">
        <v>689970</v>
      </c>
      <c r="C36" s="150">
        <v>689970</v>
      </c>
      <c r="D36" s="151">
        <f t="shared" si="13"/>
        <v>0</v>
      </c>
      <c r="E36" s="150">
        <v>689970</v>
      </c>
      <c r="F36" s="169">
        <v>0</v>
      </c>
      <c r="G36" s="168">
        <v>0</v>
      </c>
      <c r="H36" s="169">
        <f t="shared" si="11"/>
        <v>0</v>
      </c>
      <c r="I36" s="170">
        <f t="shared" si="14"/>
        <v>0</v>
      </c>
      <c r="J36" s="169">
        <f t="shared" si="15"/>
        <v>689970</v>
      </c>
      <c r="K36" s="150">
        <f t="shared" si="12"/>
        <v>0</v>
      </c>
      <c r="L36" s="153"/>
      <c r="M36" s="153"/>
      <c r="N36" s="153"/>
    </row>
    <row r="37" spans="1:14" ht="12.75">
      <c r="A37" s="179" t="s">
        <v>240</v>
      </c>
      <c r="B37" s="168">
        <v>-619970</v>
      </c>
      <c r="C37" s="150">
        <v>-619970</v>
      </c>
      <c r="D37" s="151">
        <f t="shared" si="13"/>
        <v>0</v>
      </c>
      <c r="E37" s="150">
        <v>-619970</v>
      </c>
      <c r="F37" s="169">
        <v>0</v>
      </c>
      <c r="G37" s="168">
        <v>-309859</v>
      </c>
      <c r="H37" s="169">
        <f t="shared" si="11"/>
        <v>-309859</v>
      </c>
      <c r="I37" s="170">
        <f t="shared" si="14"/>
        <v>0.49979676435956577</v>
      </c>
      <c r="J37" s="169">
        <f t="shared" si="15"/>
        <v>-619970</v>
      </c>
      <c r="K37" s="150">
        <f t="shared" si="12"/>
        <v>0</v>
      </c>
      <c r="L37" s="153"/>
      <c r="M37" s="153"/>
      <c r="N37" s="153"/>
    </row>
    <row r="38" spans="1:14" ht="12.75">
      <c r="A38" s="179" t="s">
        <v>124</v>
      </c>
      <c r="B38" s="168">
        <v>-1296496</v>
      </c>
      <c r="C38" s="168">
        <v>-1296496</v>
      </c>
      <c r="D38" s="151">
        <f t="shared" si="13"/>
        <v>0</v>
      </c>
      <c r="E38" s="168">
        <v>-1296496</v>
      </c>
      <c r="F38" s="169">
        <v>0</v>
      </c>
      <c r="G38" s="168">
        <v>-700755</v>
      </c>
      <c r="H38" s="169">
        <f>F38+G38</f>
        <v>-700755</v>
      </c>
      <c r="I38" s="170">
        <f t="shared" si="14"/>
        <v>0.5404991608149967</v>
      </c>
      <c r="J38" s="169">
        <f t="shared" si="15"/>
        <v>-1296496</v>
      </c>
      <c r="K38" s="150">
        <f t="shared" si="12"/>
        <v>0</v>
      </c>
      <c r="L38" s="153"/>
      <c r="M38" s="153"/>
      <c r="N38" s="153"/>
    </row>
    <row r="39" spans="1:14" ht="12.75">
      <c r="A39" s="177"/>
      <c r="B39" s="168"/>
      <c r="C39" s="168"/>
      <c r="D39" s="169"/>
      <c r="E39" s="168"/>
      <c r="F39" s="169"/>
      <c r="G39" s="168"/>
      <c r="H39" s="169">
        <f t="shared" si="11"/>
        <v>0</v>
      </c>
      <c r="I39" s="170"/>
      <c r="J39" s="169">
        <f t="shared" si="15"/>
        <v>0</v>
      </c>
      <c r="K39" s="168"/>
      <c r="L39" s="153"/>
      <c r="M39" s="153"/>
      <c r="N39" s="153"/>
    </row>
    <row r="40" spans="1:14" ht="12.75">
      <c r="A40" s="178" t="s">
        <v>241</v>
      </c>
      <c r="B40" s="168"/>
      <c r="C40" s="168"/>
      <c r="D40" s="169"/>
      <c r="E40" s="168"/>
      <c r="F40" s="169"/>
      <c r="G40" s="168"/>
      <c r="H40" s="169">
        <f t="shared" si="11"/>
        <v>0</v>
      </c>
      <c r="I40" s="170"/>
      <c r="J40" s="169">
        <f t="shared" si="15"/>
        <v>0</v>
      </c>
      <c r="K40" s="168"/>
      <c r="L40" s="153"/>
      <c r="M40" s="153"/>
      <c r="N40" s="153"/>
    </row>
    <row r="41" spans="1:14" ht="12.75">
      <c r="A41" s="179" t="s">
        <v>242</v>
      </c>
      <c r="B41" s="168">
        <v>623504</v>
      </c>
      <c r="C41" s="150">
        <v>623504</v>
      </c>
      <c r="D41" s="151">
        <f aca="true" t="shared" si="16" ref="D41:D48">E41-C41</f>
        <v>0</v>
      </c>
      <c r="E41" s="150">
        <v>623504</v>
      </c>
      <c r="F41" s="169">
        <v>0</v>
      </c>
      <c r="G41" s="168"/>
      <c r="H41" s="169">
        <f t="shared" si="11"/>
        <v>0</v>
      </c>
      <c r="I41" s="170">
        <f aca="true" t="shared" si="17" ref="I41:I48">(H41/E41)*100%</f>
        <v>0</v>
      </c>
      <c r="J41" s="169">
        <f aca="true" t="shared" si="18" ref="J41:J49">E41</f>
        <v>623504</v>
      </c>
      <c r="K41" s="150">
        <f aca="true" t="shared" si="19" ref="K41:K48">J41-E41</f>
        <v>0</v>
      </c>
      <c r="L41" s="153"/>
      <c r="M41" s="153"/>
      <c r="N41" s="153"/>
    </row>
    <row r="42" spans="1:14" ht="12.75">
      <c r="A42" s="179" t="s">
        <v>243</v>
      </c>
      <c r="B42" s="168">
        <v>200000</v>
      </c>
      <c r="C42" s="150">
        <v>200000</v>
      </c>
      <c r="D42" s="151">
        <f t="shared" si="16"/>
        <v>0</v>
      </c>
      <c r="E42" s="150">
        <v>200000</v>
      </c>
      <c r="F42" s="169">
        <v>0</v>
      </c>
      <c r="G42" s="168"/>
      <c r="H42" s="169">
        <f t="shared" si="11"/>
        <v>0</v>
      </c>
      <c r="I42" s="170">
        <f t="shared" si="17"/>
        <v>0</v>
      </c>
      <c r="J42" s="169">
        <f t="shared" si="18"/>
        <v>200000</v>
      </c>
      <c r="K42" s="150">
        <f t="shared" si="19"/>
        <v>0</v>
      </c>
      <c r="L42" s="153"/>
      <c r="M42" s="153"/>
      <c r="N42" s="153"/>
    </row>
    <row r="43" spans="1:14" ht="25.5">
      <c r="A43" s="179" t="s">
        <v>244</v>
      </c>
      <c r="B43" s="168">
        <v>901228</v>
      </c>
      <c r="C43" s="168">
        <v>901228</v>
      </c>
      <c r="D43" s="151">
        <f t="shared" si="16"/>
        <v>0</v>
      </c>
      <c r="E43" s="168">
        <v>901228</v>
      </c>
      <c r="F43" s="169">
        <v>0</v>
      </c>
      <c r="G43" s="168"/>
      <c r="H43" s="169">
        <f t="shared" si="11"/>
        <v>0</v>
      </c>
      <c r="I43" s="170">
        <f t="shared" si="17"/>
        <v>0</v>
      </c>
      <c r="J43" s="169">
        <f t="shared" si="18"/>
        <v>901228</v>
      </c>
      <c r="K43" s="150">
        <f t="shared" si="19"/>
        <v>0</v>
      </c>
      <c r="L43" s="153"/>
      <c r="M43" s="153"/>
      <c r="N43" s="153"/>
    </row>
    <row r="44" spans="1:14" ht="12.75">
      <c r="A44" s="179" t="s">
        <v>245</v>
      </c>
      <c r="B44" s="168">
        <v>650000</v>
      </c>
      <c r="C44" s="168">
        <v>650000</v>
      </c>
      <c r="D44" s="151">
        <f t="shared" si="16"/>
        <v>0</v>
      </c>
      <c r="E44" s="168">
        <v>650000</v>
      </c>
      <c r="F44" s="169">
        <v>0</v>
      </c>
      <c r="G44" s="168"/>
      <c r="H44" s="169">
        <f t="shared" si="11"/>
        <v>0</v>
      </c>
      <c r="I44" s="170">
        <f t="shared" si="17"/>
        <v>0</v>
      </c>
      <c r="J44" s="169">
        <f t="shared" si="18"/>
        <v>650000</v>
      </c>
      <c r="K44" s="150">
        <f t="shared" si="19"/>
        <v>0</v>
      </c>
      <c r="L44" s="153"/>
      <c r="M44" s="153"/>
      <c r="N44" s="153"/>
    </row>
    <row r="45" spans="1:14" ht="12.75">
      <c r="A45" s="179" t="s">
        <v>246</v>
      </c>
      <c r="B45" s="168">
        <v>750000</v>
      </c>
      <c r="C45" s="168">
        <v>518657</v>
      </c>
      <c r="D45" s="151">
        <f t="shared" si="16"/>
        <v>-99756</v>
      </c>
      <c r="E45" s="168">
        <v>418901</v>
      </c>
      <c r="F45" s="169">
        <v>0</v>
      </c>
      <c r="G45" s="168"/>
      <c r="H45" s="169">
        <f t="shared" si="11"/>
        <v>0</v>
      </c>
      <c r="I45" s="170">
        <f t="shared" si="17"/>
        <v>0</v>
      </c>
      <c r="J45" s="169">
        <f t="shared" si="18"/>
        <v>418901</v>
      </c>
      <c r="K45" s="150">
        <f t="shared" si="19"/>
        <v>0</v>
      </c>
      <c r="L45" s="153"/>
      <c r="M45" s="153"/>
      <c r="N45" s="153"/>
    </row>
    <row r="46" spans="1:14" ht="25.5">
      <c r="A46" s="179" t="s">
        <v>284</v>
      </c>
      <c r="B46" s="168">
        <v>40000</v>
      </c>
      <c r="C46" s="168">
        <v>40000</v>
      </c>
      <c r="D46" s="151">
        <f t="shared" si="16"/>
        <v>0</v>
      </c>
      <c r="E46" s="168">
        <v>40000</v>
      </c>
      <c r="F46" s="169">
        <v>0</v>
      </c>
      <c r="G46" s="168"/>
      <c r="H46" s="169">
        <f t="shared" si="11"/>
        <v>0</v>
      </c>
      <c r="I46" s="170">
        <f t="shared" si="17"/>
        <v>0</v>
      </c>
      <c r="J46" s="169">
        <f t="shared" si="18"/>
        <v>40000</v>
      </c>
      <c r="K46" s="150">
        <f t="shared" si="19"/>
        <v>0</v>
      </c>
      <c r="L46" s="153"/>
      <c r="M46" s="153"/>
      <c r="N46" s="153"/>
    </row>
    <row r="47" spans="1:14" ht="12.75">
      <c r="A47" s="179" t="s">
        <v>285</v>
      </c>
      <c r="B47" s="168">
        <v>20150</v>
      </c>
      <c r="C47" s="168">
        <v>20000</v>
      </c>
      <c r="D47" s="151">
        <f t="shared" si="16"/>
        <v>0</v>
      </c>
      <c r="E47" s="168">
        <v>20000</v>
      </c>
      <c r="F47" s="169">
        <v>0</v>
      </c>
      <c r="G47" s="168"/>
      <c r="H47" s="169">
        <f t="shared" si="11"/>
        <v>0</v>
      </c>
      <c r="I47" s="170">
        <f t="shared" si="17"/>
        <v>0</v>
      </c>
      <c r="J47" s="169">
        <f t="shared" si="18"/>
        <v>20000</v>
      </c>
      <c r="K47" s="150">
        <f t="shared" si="19"/>
        <v>0</v>
      </c>
      <c r="L47" s="153"/>
      <c r="M47" s="153"/>
      <c r="N47" s="153"/>
    </row>
    <row r="48" spans="1:14" ht="12.75">
      <c r="A48" s="179" t="s">
        <v>247</v>
      </c>
      <c r="B48" s="168">
        <v>30150</v>
      </c>
      <c r="C48" s="168">
        <v>30000</v>
      </c>
      <c r="D48" s="151">
        <f t="shared" si="16"/>
        <v>0</v>
      </c>
      <c r="E48" s="168">
        <v>30000</v>
      </c>
      <c r="F48" s="169">
        <v>0</v>
      </c>
      <c r="G48" s="168"/>
      <c r="H48" s="169">
        <f t="shared" si="11"/>
        <v>0</v>
      </c>
      <c r="I48" s="170">
        <f t="shared" si="17"/>
        <v>0</v>
      </c>
      <c r="J48" s="169">
        <f t="shared" si="18"/>
        <v>30000</v>
      </c>
      <c r="K48" s="150">
        <f t="shared" si="19"/>
        <v>0</v>
      </c>
      <c r="L48" s="153"/>
      <c r="M48" s="153"/>
      <c r="N48" s="153"/>
    </row>
    <row r="49" spans="1:14" ht="12.75">
      <c r="A49" s="179" t="s">
        <v>250</v>
      </c>
      <c r="B49" s="168">
        <v>-64000</v>
      </c>
      <c r="C49" s="168">
        <v>-64000</v>
      </c>
      <c r="D49" s="151">
        <f>E49-C49</f>
        <v>0</v>
      </c>
      <c r="E49" s="168">
        <v>-64000</v>
      </c>
      <c r="F49" s="169">
        <v>0</v>
      </c>
      <c r="G49" s="168">
        <v>-40000</v>
      </c>
      <c r="H49" s="169">
        <f>F49+G49</f>
        <v>-40000</v>
      </c>
      <c r="I49" s="170">
        <f>(H49/E49)*100%</f>
        <v>0.625</v>
      </c>
      <c r="J49" s="169">
        <f t="shared" si="18"/>
        <v>-64000</v>
      </c>
      <c r="K49" s="168">
        <f>+J49-E49</f>
        <v>0</v>
      </c>
      <c r="L49" s="153"/>
      <c r="M49" s="153"/>
      <c r="N49" s="153"/>
    </row>
    <row r="50" spans="1:14" ht="26.25" thickBot="1">
      <c r="A50" s="171" t="s">
        <v>248</v>
      </c>
      <c r="B50" s="172">
        <f>SUM(B31:B49)</f>
        <v>4966005</v>
      </c>
      <c r="C50" s="172">
        <f aca="true" t="shared" si="20" ref="C50:J50">SUM(C31:C49)</f>
        <v>4815179</v>
      </c>
      <c r="D50" s="172">
        <f t="shared" si="20"/>
        <v>-299756</v>
      </c>
      <c r="E50" s="172">
        <f t="shared" si="20"/>
        <v>4515423</v>
      </c>
      <c r="F50" s="172">
        <f t="shared" si="20"/>
        <v>25527075.99</v>
      </c>
      <c r="G50" s="172">
        <f t="shared" si="20"/>
        <v>-40075532.28</v>
      </c>
      <c r="H50" s="172">
        <f t="shared" si="20"/>
        <v>-14548456.290000001</v>
      </c>
      <c r="I50" s="172">
        <f t="shared" si="20"/>
        <v>-127.56601422463794</v>
      </c>
      <c r="J50" s="172">
        <f t="shared" si="20"/>
        <v>4515423</v>
      </c>
      <c r="K50" s="172">
        <f>SUM(K31:K48)</f>
        <v>0</v>
      </c>
      <c r="L50" s="176">
        <f>SUM(L31:L48)</f>
        <v>0</v>
      </c>
      <c r="M50" s="176">
        <f>SUM(M31:M48)</f>
        <v>0</v>
      </c>
      <c r="N50" s="176">
        <f>SUM(N31:N48)</f>
        <v>0</v>
      </c>
    </row>
    <row r="51" spans="1:14" ht="13.5" thickTop="1">
      <c r="A51" s="179"/>
      <c r="B51" s="168"/>
      <c r="C51" s="168"/>
      <c r="D51" s="169"/>
      <c r="E51" s="168"/>
      <c r="F51" s="169"/>
      <c r="G51" s="168"/>
      <c r="H51" s="169"/>
      <c r="I51" s="168"/>
      <c r="J51" s="169"/>
      <c r="K51" s="168"/>
      <c r="L51" s="153"/>
      <c r="M51" s="153"/>
      <c r="N51" s="153"/>
    </row>
    <row r="52" spans="1:14" s="166" customFormat="1" ht="13.5" thickBot="1">
      <c r="A52" s="171" t="s">
        <v>156</v>
      </c>
      <c r="B52" s="172">
        <f aca="true" t="shared" si="21" ref="B52:L52">B26+B28+B50</f>
        <v>25735812</v>
      </c>
      <c r="C52" s="172">
        <f t="shared" si="21"/>
        <v>27176532</v>
      </c>
      <c r="D52" s="173">
        <f t="shared" si="21"/>
        <v>930403</v>
      </c>
      <c r="E52" s="172">
        <f t="shared" si="21"/>
        <v>28106935</v>
      </c>
      <c r="F52" s="173">
        <f t="shared" si="21"/>
        <v>65681240.66</v>
      </c>
      <c r="G52" s="172">
        <f t="shared" si="21"/>
        <v>-69756317.47</v>
      </c>
      <c r="H52" s="173">
        <f t="shared" si="21"/>
        <v>-4075076.8100000005</v>
      </c>
      <c r="I52" s="172">
        <f t="shared" si="21"/>
        <v>-127.36293748348601</v>
      </c>
      <c r="J52" s="173">
        <f t="shared" si="21"/>
        <v>27562935</v>
      </c>
      <c r="K52" s="172">
        <f t="shared" si="21"/>
        <v>-544000</v>
      </c>
      <c r="L52" s="176">
        <f t="shared" si="21"/>
        <v>-139000</v>
      </c>
      <c r="M52" s="176">
        <f>M26+M28+M50</f>
        <v>450000</v>
      </c>
      <c r="N52" s="176">
        <f>N26+N28+N50</f>
        <v>-994000</v>
      </c>
    </row>
    <row r="53" spans="1:14" ht="13.5" thickTop="1">
      <c r="A53" s="177"/>
      <c r="B53" s="168"/>
      <c r="C53" s="168"/>
      <c r="D53" s="169"/>
      <c r="E53" s="168"/>
      <c r="F53" s="169"/>
      <c r="G53" s="168"/>
      <c r="H53" s="169"/>
      <c r="I53" s="168"/>
      <c r="J53" s="169"/>
      <c r="K53" s="168"/>
      <c r="L53" s="153"/>
      <c r="M53" s="153"/>
      <c r="N53" s="153"/>
    </row>
    <row r="54" spans="1:14" ht="12.75">
      <c r="A54" s="179" t="s">
        <v>249</v>
      </c>
      <c r="B54" s="168">
        <v>-1622434</v>
      </c>
      <c r="C54" s="150">
        <v>-1622434</v>
      </c>
      <c r="D54" s="151">
        <f>E54-C54</f>
        <v>0</v>
      </c>
      <c r="E54" s="150">
        <v>-1622434</v>
      </c>
      <c r="F54" s="169">
        <v>0</v>
      </c>
      <c r="G54" s="168"/>
      <c r="H54" s="169">
        <f>F54+G54</f>
        <v>0</v>
      </c>
      <c r="I54" s="170">
        <f>(H54/E54)*100%</f>
        <v>0</v>
      </c>
      <c r="J54" s="169">
        <f>E54</f>
        <v>-1622434</v>
      </c>
      <c r="K54" s="168">
        <f>+J54-E54</f>
        <v>0</v>
      </c>
      <c r="L54" s="153"/>
      <c r="M54" s="153"/>
      <c r="N54" s="153"/>
    </row>
    <row r="55" spans="1:14" ht="12.75">
      <c r="A55" s="384" t="s">
        <v>272</v>
      </c>
      <c r="B55" s="168">
        <v>0</v>
      </c>
      <c r="C55" s="168">
        <v>-1441242</v>
      </c>
      <c r="D55" s="395">
        <f>E55-C55</f>
        <v>-930463.77</v>
      </c>
      <c r="E55" s="168">
        <v>-2371705.77</v>
      </c>
      <c r="F55" s="169">
        <v>-2371705.77</v>
      </c>
      <c r="G55" s="168"/>
      <c r="H55" s="169">
        <f>F55+G55</f>
        <v>-2371705.77</v>
      </c>
      <c r="I55" s="170"/>
      <c r="J55" s="169">
        <f>D55</f>
        <v>-930463.77</v>
      </c>
      <c r="K55" s="168"/>
      <c r="L55" s="153"/>
      <c r="M55" s="153"/>
      <c r="N55" s="153"/>
    </row>
    <row r="56" spans="1:14" ht="12.75">
      <c r="A56" s="177"/>
      <c r="B56" s="168"/>
      <c r="C56" s="168"/>
      <c r="D56" s="169"/>
      <c r="E56" s="168"/>
      <c r="F56" s="169"/>
      <c r="G56" s="168"/>
      <c r="H56" s="169"/>
      <c r="I56" s="168"/>
      <c r="J56" s="169"/>
      <c r="K56" s="168"/>
      <c r="L56" s="153"/>
      <c r="M56" s="153"/>
      <c r="N56" s="153"/>
    </row>
    <row r="57" spans="1:14" s="166" customFormat="1" ht="13.5" thickBot="1">
      <c r="A57" s="171" t="s">
        <v>157</v>
      </c>
      <c r="B57" s="172">
        <f>B52+B54+B55</f>
        <v>24113378</v>
      </c>
      <c r="C57" s="172">
        <f aca="true" t="shared" si="22" ref="C57:L57">C52+C54+C55</f>
        <v>24112856</v>
      </c>
      <c r="D57" s="172">
        <f t="shared" si="22"/>
        <v>-60.77000000001863</v>
      </c>
      <c r="E57" s="172">
        <f t="shared" si="22"/>
        <v>24112795.23</v>
      </c>
      <c r="F57" s="172">
        <f t="shared" si="22"/>
        <v>63309534.88999999</v>
      </c>
      <c r="G57" s="172">
        <f t="shared" si="22"/>
        <v>-69756317.47</v>
      </c>
      <c r="H57" s="172">
        <f t="shared" si="22"/>
        <v>-6446782.58</v>
      </c>
      <c r="I57" s="172">
        <f t="shared" si="22"/>
        <v>-127.36293748348601</v>
      </c>
      <c r="J57" s="172">
        <f t="shared" si="22"/>
        <v>25010037.23</v>
      </c>
      <c r="K57" s="172">
        <f t="shared" si="22"/>
        <v>-544000</v>
      </c>
      <c r="L57" s="172">
        <f t="shared" si="22"/>
        <v>-139000</v>
      </c>
      <c r="M57" s="172">
        <f>M52+M54+M55</f>
        <v>450000</v>
      </c>
      <c r="N57" s="172">
        <f>N52+N54+N55</f>
        <v>-994000</v>
      </c>
    </row>
    <row r="58" spans="1:14" ht="13.5" thickTop="1">
      <c r="A58" s="177"/>
      <c r="B58" s="168"/>
      <c r="C58" s="168"/>
      <c r="D58" s="169"/>
      <c r="E58" s="168"/>
      <c r="F58" s="169"/>
      <c r="G58" s="168"/>
      <c r="H58" s="169"/>
      <c r="I58" s="168"/>
      <c r="J58" s="169"/>
      <c r="K58" s="168"/>
      <c r="L58" s="153"/>
      <c r="M58" s="153"/>
      <c r="N58" s="153"/>
    </row>
    <row r="59" spans="1:14" ht="12.75">
      <c r="A59" s="178" t="s">
        <v>158</v>
      </c>
      <c r="B59" s="168"/>
      <c r="C59" s="168"/>
      <c r="D59" s="169"/>
      <c r="E59" s="168"/>
      <c r="F59" s="169"/>
      <c r="G59" s="168"/>
      <c r="H59" s="169"/>
      <c r="I59" s="168"/>
      <c r="J59" s="169"/>
      <c r="K59" s="168"/>
      <c r="L59" s="153"/>
      <c r="M59" s="153"/>
      <c r="N59" s="153"/>
    </row>
    <row r="60" spans="1:14" ht="12.75">
      <c r="A60" s="179" t="s">
        <v>213</v>
      </c>
      <c r="B60" s="168">
        <v>11719000</v>
      </c>
      <c r="C60" s="168">
        <v>11719000</v>
      </c>
      <c r="D60" s="151">
        <f>E60-C60</f>
        <v>0</v>
      </c>
      <c r="E60" s="168">
        <v>11719000</v>
      </c>
      <c r="F60" s="169"/>
      <c r="G60" s="168">
        <v>6539342</v>
      </c>
      <c r="H60" s="169">
        <f>F60+G60</f>
        <v>6539342</v>
      </c>
      <c r="I60" s="170">
        <f>(H60/E60)*100%</f>
        <v>0.5580119464118098</v>
      </c>
      <c r="J60" s="169">
        <f>E60</f>
        <v>11719000</v>
      </c>
      <c r="K60" s="168"/>
      <c r="L60" s="153"/>
      <c r="M60" s="153"/>
      <c r="N60" s="153"/>
    </row>
    <row r="61" spans="1:14" ht="12.75">
      <c r="A61" s="179" t="s">
        <v>251</v>
      </c>
      <c r="B61" s="168">
        <v>12587330</v>
      </c>
      <c r="C61" s="168">
        <v>12587330</v>
      </c>
      <c r="D61" s="151">
        <f>E61-C61</f>
        <v>0</v>
      </c>
      <c r="E61" s="168">
        <v>12587330</v>
      </c>
      <c r="F61" s="169"/>
      <c r="G61" s="168"/>
      <c r="H61" s="169">
        <f>F61+G61</f>
        <v>0</v>
      </c>
      <c r="I61" s="170">
        <f>(H61/E61)*100%</f>
        <v>0</v>
      </c>
      <c r="J61" s="169">
        <f>E61</f>
        <v>12587330</v>
      </c>
      <c r="K61" s="168"/>
      <c r="L61" s="153"/>
      <c r="M61" s="153"/>
      <c r="N61" s="153"/>
    </row>
    <row r="62" spans="1:14" ht="12.75">
      <c r="A62" s="179" t="s">
        <v>252</v>
      </c>
      <c r="B62" s="168">
        <v>-193000</v>
      </c>
      <c r="C62" s="168">
        <v>-193000</v>
      </c>
      <c r="D62" s="151">
        <f>E62-C62</f>
        <v>0</v>
      </c>
      <c r="E62" s="168">
        <v>-193000</v>
      </c>
      <c r="F62" s="169">
        <v>-193000</v>
      </c>
      <c r="G62" s="168"/>
      <c r="H62" s="169">
        <f>F62+G62</f>
        <v>-193000</v>
      </c>
      <c r="I62" s="170">
        <f>(H62/E62)*100%</f>
        <v>1</v>
      </c>
      <c r="J62" s="169">
        <f>E62</f>
        <v>-193000</v>
      </c>
      <c r="K62" s="168"/>
      <c r="L62" s="153"/>
      <c r="M62" s="153"/>
      <c r="N62" s="153"/>
    </row>
    <row r="63" spans="1:14" s="166" customFormat="1" ht="13.5" thickBot="1">
      <c r="A63" s="171" t="s">
        <v>159</v>
      </c>
      <c r="B63" s="172">
        <f aca="true" t="shared" si="23" ref="B63:H63">SUM(B60:B62)</f>
        <v>24113330</v>
      </c>
      <c r="C63" s="172">
        <f>SUM(C60:C62)</f>
        <v>24113330</v>
      </c>
      <c r="D63" s="173">
        <f t="shared" si="23"/>
        <v>0</v>
      </c>
      <c r="E63" s="172">
        <f>SUM(E60:E62)</f>
        <v>24113330</v>
      </c>
      <c r="F63" s="173">
        <f t="shared" si="23"/>
        <v>-193000</v>
      </c>
      <c r="G63" s="172">
        <f t="shared" si="23"/>
        <v>6539342</v>
      </c>
      <c r="H63" s="173">
        <f t="shared" si="23"/>
        <v>6346342</v>
      </c>
      <c r="I63" s="175">
        <f>(H63/E63)*100%</f>
        <v>0.26318812042965445</v>
      </c>
      <c r="J63" s="173">
        <f>SUM(J60:J62)</f>
        <v>24113330</v>
      </c>
      <c r="K63" s="172">
        <f>SUM(K60:K62)</f>
        <v>0</v>
      </c>
      <c r="L63" s="176">
        <f>SUM(L60:L62)</f>
        <v>0</v>
      </c>
      <c r="M63" s="176">
        <f>SUM(M60:M62)</f>
        <v>0</v>
      </c>
      <c r="N63" s="176">
        <f>SUM(N60:N62)</f>
        <v>0</v>
      </c>
    </row>
    <row r="64" spans="1:14" ht="13.5" thickTop="1">
      <c r="A64" s="177"/>
      <c r="B64" s="168"/>
      <c r="C64" s="168"/>
      <c r="D64" s="169"/>
      <c r="E64" s="168"/>
      <c r="F64" s="169"/>
      <c r="G64" s="168"/>
      <c r="H64" s="169"/>
      <c r="I64" s="168"/>
      <c r="J64" s="169"/>
      <c r="K64" s="168"/>
      <c r="L64" s="153"/>
      <c r="M64" s="153"/>
      <c r="N64" s="153"/>
    </row>
    <row r="65" spans="1:14" s="166" customFormat="1" ht="13.5" thickBot="1">
      <c r="A65" s="160" t="s">
        <v>286</v>
      </c>
      <c r="B65" s="161">
        <f>B57-B63</f>
        <v>48</v>
      </c>
      <c r="C65" s="161"/>
      <c r="D65" s="162">
        <f>D57-D63</f>
        <v>-60.77000000001863</v>
      </c>
      <c r="E65" s="162">
        <f>E57-E63</f>
        <v>-534.769999999553</v>
      </c>
      <c r="F65" s="180">
        <f aca="true" t="shared" si="24" ref="F65:L65">F57-F63</f>
        <v>63502534.88999999</v>
      </c>
      <c r="G65" s="161">
        <f t="shared" si="24"/>
        <v>-76295659.47</v>
      </c>
      <c r="H65" s="163">
        <f t="shared" si="24"/>
        <v>-12793124.58</v>
      </c>
      <c r="I65" s="161">
        <f t="shared" si="24"/>
        <v>-127.62612560391567</v>
      </c>
      <c r="J65" s="162">
        <f t="shared" si="24"/>
        <v>896707.2300000004</v>
      </c>
      <c r="K65" s="161">
        <f t="shared" si="24"/>
        <v>-544000</v>
      </c>
      <c r="L65" s="165">
        <f t="shared" si="24"/>
        <v>-139000</v>
      </c>
      <c r="M65" s="165">
        <f>M57-M63</f>
        <v>450000</v>
      </c>
      <c r="N65" s="165">
        <f>N57-N63</f>
        <v>-994000</v>
      </c>
    </row>
    <row r="66" spans="2:14" ht="12.75">
      <c r="B66" s="182"/>
      <c r="C66" s="182"/>
      <c r="D66" s="182"/>
      <c r="E66" s="182"/>
      <c r="F66" s="182"/>
      <c r="G66" s="182"/>
      <c r="H66" s="182"/>
      <c r="I66" s="182"/>
      <c r="J66" s="182"/>
      <c r="K66" s="182"/>
      <c r="L66" s="182"/>
      <c r="M66" s="182"/>
      <c r="N66" s="182"/>
    </row>
    <row r="67" spans="2:14" ht="13.5" thickBot="1">
      <c r="B67" s="182"/>
      <c r="C67" s="182"/>
      <c r="D67" s="182"/>
      <c r="E67" s="182"/>
      <c r="F67" s="182"/>
      <c r="G67" s="182"/>
      <c r="H67" s="182"/>
      <c r="I67" s="182"/>
      <c r="J67" s="182"/>
      <c r="K67" s="182"/>
      <c r="L67" s="182"/>
      <c r="M67" s="182"/>
      <c r="N67" s="182"/>
    </row>
    <row r="68" spans="1:14" ht="12.75">
      <c r="A68" s="331"/>
      <c r="B68" s="332"/>
      <c r="C68" s="332"/>
      <c r="D68" s="332"/>
      <c r="E68" s="332"/>
      <c r="F68" s="332"/>
      <c r="G68" s="332"/>
      <c r="H68" s="332"/>
      <c r="I68" s="332"/>
      <c r="J68" s="332"/>
      <c r="K68" s="332"/>
      <c r="L68" s="332"/>
      <c r="M68" s="332"/>
      <c r="N68" s="333"/>
    </row>
    <row r="69" spans="1:14" ht="12.75">
      <c r="A69" s="445"/>
      <c r="B69" s="439"/>
      <c r="C69" s="439"/>
      <c r="D69" s="528" t="s">
        <v>280</v>
      </c>
      <c r="E69" s="528"/>
      <c r="F69" s="528"/>
      <c r="G69" s="529"/>
      <c r="H69" s="529"/>
      <c r="I69" s="529"/>
      <c r="J69" s="529"/>
      <c r="K69" s="439"/>
      <c r="L69" s="439"/>
      <c r="M69" s="439"/>
      <c r="N69" s="446"/>
    </row>
    <row r="70" spans="1:14" ht="37.5">
      <c r="A70" s="440" t="s">
        <v>315</v>
      </c>
      <c r="B70" s="437" t="s">
        <v>48</v>
      </c>
      <c r="C70" s="437" t="s">
        <v>274</v>
      </c>
      <c r="D70" s="438" t="s">
        <v>305</v>
      </c>
      <c r="E70" s="438" t="s">
        <v>304</v>
      </c>
      <c r="F70" s="438" t="s">
        <v>310</v>
      </c>
      <c r="G70" s="438" t="s">
        <v>306</v>
      </c>
      <c r="H70" s="438" t="s">
        <v>307</v>
      </c>
      <c r="I70" s="438" t="s">
        <v>309</v>
      </c>
      <c r="J70" s="438" t="s">
        <v>311</v>
      </c>
      <c r="K70" s="436" t="s">
        <v>308</v>
      </c>
      <c r="L70" s="436" t="s">
        <v>312</v>
      </c>
      <c r="M70" s="436" t="s">
        <v>314</v>
      </c>
      <c r="N70" s="447"/>
    </row>
    <row r="71" spans="1:14" ht="12.75">
      <c r="A71" s="334"/>
      <c r="B71" s="391"/>
      <c r="C71" s="169"/>
      <c r="D71" s="431"/>
      <c r="E71" s="431"/>
      <c r="F71" s="431"/>
      <c r="G71" s="370"/>
      <c r="H71" s="370"/>
      <c r="I71" s="370"/>
      <c r="J71" s="370"/>
      <c r="K71" s="370"/>
      <c r="L71" s="370"/>
      <c r="M71" s="370"/>
      <c r="N71" s="448"/>
    </row>
    <row r="72" spans="1:14" ht="12.75">
      <c r="A72" s="149" t="s">
        <v>227</v>
      </c>
      <c r="B72" s="392">
        <f>D7</f>
        <v>12402</v>
      </c>
      <c r="C72" s="335">
        <f>B72-D72-E72-F72-G72-H72-I72-J72-K72-L72-M72</f>
        <v>-1</v>
      </c>
      <c r="D72" s="385">
        <v>0</v>
      </c>
      <c r="E72" s="432">
        <v>0</v>
      </c>
      <c r="F72" s="386">
        <v>12403</v>
      </c>
      <c r="G72" s="385"/>
      <c r="H72" s="432">
        <v>0</v>
      </c>
      <c r="I72" s="386"/>
      <c r="J72" s="386"/>
      <c r="K72" s="386"/>
      <c r="L72" s="386"/>
      <c r="M72" s="386"/>
      <c r="N72" s="349"/>
    </row>
    <row r="73" spans="1:14" ht="13.5" thickBot="1">
      <c r="A73" s="154" t="s">
        <v>198</v>
      </c>
      <c r="B73" s="393">
        <f>SUM(B72)</f>
        <v>12402</v>
      </c>
      <c r="C73" s="342">
        <f aca="true" t="shared" si="25" ref="C73:N73">SUM(C72)</f>
        <v>-1</v>
      </c>
      <c r="D73" s="387">
        <f t="shared" si="25"/>
        <v>0</v>
      </c>
      <c r="E73" s="433">
        <f t="shared" si="25"/>
        <v>0</v>
      </c>
      <c r="F73" s="388">
        <f t="shared" si="25"/>
        <v>12403</v>
      </c>
      <c r="G73" s="387">
        <f t="shared" si="25"/>
        <v>0</v>
      </c>
      <c r="H73" s="433">
        <f t="shared" si="25"/>
        <v>0</v>
      </c>
      <c r="I73" s="388">
        <f t="shared" si="25"/>
        <v>0</v>
      </c>
      <c r="J73" s="388">
        <f t="shared" si="25"/>
        <v>0</v>
      </c>
      <c r="K73" s="388">
        <f t="shared" si="25"/>
        <v>0</v>
      </c>
      <c r="L73" s="388">
        <f t="shared" si="25"/>
        <v>0</v>
      </c>
      <c r="M73" s="388">
        <f t="shared" si="25"/>
        <v>0</v>
      </c>
      <c r="N73" s="350">
        <f t="shared" si="25"/>
        <v>0</v>
      </c>
    </row>
    <row r="74" spans="1:14" ht="13.5" thickTop="1">
      <c r="A74" s="149" t="s">
        <v>173</v>
      </c>
      <c r="B74" s="392">
        <f>D9</f>
        <v>262569</v>
      </c>
      <c r="C74" s="335">
        <f>B74-D74-E74-F74-G74-H74-I74-J74-K74-L74-M74</f>
        <v>-12</v>
      </c>
      <c r="D74" s="385">
        <v>0</v>
      </c>
      <c r="E74" s="434">
        <v>0</v>
      </c>
      <c r="F74" s="386">
        <v>62581</v>
      </c>
      <c r="G74" s="385"/>
      <c r="H74" s="434"/>
      <c r="I74" s="386"/>
      <c r="J74" s="386"/>
      <c r="K74" s="386"/>
      <c r="L74" s="386"/>
      <c r="M74" s="386">
        <v>200000</v>
      </c>
      <c r="N74" s="349"/>
    </row>
    <row r="75" spans="1:14" ht="12.75">
      <c r="A75" s="149" t="s">
        <v>228</v>
      </c>
      <c r="B75" s="392">
        <f>D10</f>
        <v>96294</v>
      </c>
      <c r="C75" s="335">
        <f aca="true" t="shared" si="26" ref="C75:C88">B75-D75-E75-F75-G75-H75-I75-J75-K75-L75-M75</f>
        <v>0</v>
      </c>
      <c r="D75" s="385">
        <v>0</v>
      </c>
      <c r="E75" s="434">
        <v>0</v>
      </c>
      <c r="F75" s="386">
        <v>0</v>
      </c>
      <c r="G75" s="385"/>
      <c r="H75" s="434"/>
      <c r="I75" s="386">
        <v>0</v>
      </c>
      <c r="J75" s="386">
        <v>0</v>
      </c>
      <c r="K75" s="386">
        <v>38916</v>
      </c>
      <c r="L75" s="386">
        <v>57378</v>
      </c>
      <c r="M75" s="386"/>
      <c r="N75" s="349"/>
    </row>
    <row r="76" spans="1:14" ht="12.75">
      <c r="A76" s="149" t="s">
        <v>229</v>
      </c>
      <c r="B76" s="392">
        <f>D11</f>
        <v>27974</v>
      </c>
      <c r="C76" s="335">
        <f t="shared" si="26"/>
        <v>-26</v>
      </c>
      <c r="D76" s="385">
        <v>0</v>
      </c>
      <c r="E76" s="434">
        <v>0</v>
      </c>
      <c r="F76" s="386">
        <v>0</v>
      </c>
      <c r="G76" s="385"/>
      <c r="H76" s="434"/>
      <c r="I76" s="386">
        <v>131000</v>
      </c>
      <c r="J76" s="386"/>
      <c r="K76" s="386"/>
      <c r="L76" s="386">
        <v>-103000</v>
      </c>
      <c r="M76" s="386"/>
      <c r="N76" s="349"/>
    </row>
    <row r="77" spans="1:14" ht="13.5" thickBot="1">
      <c r="A77" s="154" t="s">
        <v>199</v>
      </c>
      <c r="B77" s="393">
        <f>SUM(B74:B76)</f>
        <v>386837</v>
      </c>
      <c r="C77" s="342">
        <f>SUM(C74:C76)</f>
        <v>-38</v>
      </c>
      <c r="D77" s="387">
        <f aca="true" t="shared" si="27" ref="D77:N77">SUM(D74:D76)</f>
        <v>0</v>
      </c>
      <c r="E77" s="433">
        <f t="shared" si="27"/>
        <v>0</v>
      </c>
      <c r="F77" s="388">
        <f t="shared" si="27"/>
        <v>62581</v>
      </c>
      <c r="G77" s="387">
        <f t="shared" si="27"/>
        <v>0</v>
      </c>
      <c r="H77" s="433">
        <f t="shared" si="27"/>
        <v>0</v>
      </c>
      <c r="I77" s="388">
        <f t="shared" si="27"/>
        <v>131000</v>
      </c>
      <c r="J77" s="388">
        <f t="shared" si="27"/>
        <v>0</v>
      </c>
      <c r="K77" s="388">
        <f t="shared" si="27"/>
        <v>38916</v>
      </c>
      <c r="L77" s="388">
        <f t="shared" si="27"/>
        <v>-45622</v>
      </c>
      <c r="M77" s="388">
        <f t="shared" si="27"/>
        <v>200000</v>
      </c>
      <c r="N77" s="350">
        <f t="shared" si="27"/>
        <v>0</v>
      </c>
    </row>
    <row r="78" spans="1:14" ht="13.5" thickTop="1">
      <c r="A78" s="149" t="s">
        <v>179</v>
      </c>
      <c r="B78" s="392">
        <f>D13</f>
        <v>131995</v>
      </c>
      <c r="C78" s="335">
        <f t="shared" si="26"/>
        <v>-4</v>
      </c>
      <c r="D78" s="385">
        <v>0</v>
      </c>
      <c r="E78" s="434">
        <v>0</v>
      </c>
      <c r="F78" s="386">
        <v>32000</v>
      </c>
      <c r="G78" s="385">
        <v>90000</v>
      </c>
      <c r="H78" s="434">
        <v>3999</v>
      </c>
      <c r="I78" s="386"/>
      <c r="J78" s="386"/>
      <c r="K78" s="386"/>
      <c r="L78" s="386">
        <v>6000</v>
      </c>
      <c r="M78" s="386"/>
      <c r="N78" s="349"/>
    </row>
    <row r="79" spans="1:14" ht="12.75">
      <c r="A79" s="149" t="s">
        <v>230</v>
      </c>
      <c r="B79" s="392">
        <f>D14</f>
        <v>22320</v>
      </c>
      <c r="C79" s="335">
        <f t="shared" si="26"/>
        <v>0</v>
      </c>
      <c r="D79" s="385">
        <v>0</v>
      </c>
      <c r="E79" s="434">
        <v>0</v>
      </c>
      <c r="F79" s="386">
        <v>0</v>
      </c>
      <c r="G79" s="385">
        <v>0</v>
      </c>
      <c r="H79" s="434">
        <v>28320</v>
      </c>
      <c r="I79" s="386"/>
      <c r="J79" s="386"/>
      <c r="K79" s="386"/>
      <c r="L79" s="386">
        <v>-6000</v>
      </c>
      <c r="M79" s="386"/>
      <c r="N79" s="349"/>
    </row>
    <row r="80" spans="1:14" ht="12.75">
      <c r="A80" s="149" t="s">
        <v>183</v>
      </c>
      <c r="B80" s="392">
        <f>D15</f>
        <v>10944</v>
      </c>
      <c r="C80" s="335">
        <f t="shared" si="26"/>
        <v>0</v>
      </c>
      <c r="D80" s="385">
        <v>0</v>
      </c>
      <c r="E80" s="434">
        <v>0</v>
      </c>
      <c r="F80" s="386">
        <v>0</v>
      </c>
      <c r="G80" s="385">
        <v>0</v>
      </c>
      <c r="H80" s="434"/>
      <c r="I80" s="386"/>
      <c r="J80" s="386">
        <v>0</v>
      </c>
      <c r="K80" s="386">
        <v>10944</v>
      </c>
      <c r="L80" s="386">
        <v>0</v>
      </c>
      <c r="M80" s="386"/>
      <c r="N80" s="349"/>
    </row>
    <row r="81" spans="1:14" ht="12.75">
      <c r="A81" s="149" t="s">
        <v>231</v>
      </c>
      <c r="B81" s="392">
        <f>D16</f>
        <v>-57378</v>
      </c>
      <c r="C81" s="335">
        <f t="shared" si="26"/>
        <v>0</v>
      </c>
      <c r="D81" s="385">
        <v>0</v>
      </c>
      <c r="E81" s="434">
        <v>0</v>
      </c>
      <c r="F81" s="386">
        <v>0</v>
      </c>
      <c r="G81" s="385"/>
      <c r="H81" s="434"/>
      <c r="I81" s="386">
        <v>0</v>
      </c>
      <c r="J81" s="386">
        <v>0</v>
      </c>
      <c r="K81" s="386">
        <v>0</v>
      </c>
      <c r="L81" s="386">
        <v>-57378</v>
      </c>
      <c r="M81" s="386"/>
      <c r="N81" s="349"/>
    </row>
    <row r="82" spans="1:14" ht="13.5" thickBot="1">
      <c r="A82" s="154" t="s">
        <v>200</v>
      </c>
      <c r="B82" s="393">
        <f>SUM(B78:B81)</f>
        <v>107881</v>
      </c>
      <c r="C82" s="342">
        <f aca="true" t="shared" si="28" ref="C82:N82">SUM(C78:C81)</f>
        <v>-4</v>
      </c>
      <c r="D82" s="387">
        <f t="shared" si="28"/>
        <v>0</v>
      </c>
      <c r="E82" s="433">
        <f t="shared" si="28"/>
        <v>0</v>
      </c>
      <c r="F82" s="388">
        <f t="shared" si="28"/>
        <v>32000</v>
      </c>
      <c r="G82" s="387">
        <f t="shared" si="28"/>
        <v>90000</v>
      </c>
      <c r="H82" s="433">
        <f t="shared" si="28"/>
        <v>32319</v>
      </c>
      <c r="I82" s="388">
        <f t="shared" si="28"/>
        <v>0</v>
      </c>
      <c r="J82" s="388">
        <f t="shared" si="28"/>
        <v>0</v>
      </c>
      <c r="K82" s="388">
        <f t="shared" si="28"/>
        <v>10944</v>
      </c>
      <c r="L82" s="388">
        <f t="shared" si="28"/>
        <v>-57378</v>
      </c>
      <c r="M82" s="388">
        <f t="shared" si="28"/>
        <v>0</v>
      </c>
      <c r="N82" s="350">
        <f t="shared" si="28"/>
        <v>0</v>
      </c>
    </row>
    <row r="83" spans="1:14" ht="13.5" thickTop="1">
      <c r="A83" s="149" t="s">
        <v>232</v>
      </c>
      <c r="B83" s="392">
        <f aca="true" t="shared" si="29" ref="B83:B88">D18</f>
        <v>549405</v>
      </c>
      <c r="C83" s="335">
        <f t="shared" si="26"/>
        <v>-40</v>
      </c>
      <c r="D83" s="385">
        <v>0</v>
      </c>
      <c r="E83" s="434">
        <v>549445</v>
      </c>
      <c r="F83" s="386">
        <v>0</v>
      </c>
      <c r="G83" s="385"/>
      <c r="H83" s="434"/>
      <c r="I83" s="386"/>
      <c r="J83" s="386"/>
      <c r="K83" s="386"/>
      <c r="L83" s="386"/>
      <c r="M83" s="386"/>
      <c r="N83" s="349"/>
    </row>
    <row r="84" spans="1:14" ht="12.75">
      <c r="A84" s="149" t="s">
        <v>189</v>
      </c>
      <c r="B84" s="392">
        <f t="shared" si="29"/>
        <v>-20000</v>
      </c>
      <c r="C84" s="335">
        <f t="shared" si="26"/>
        <v>0</v>
      </c>
      <c r="D84" s="385">
        <v>-20000</v>
      </c>
      <c r="E84" s="434">
        <v>0</v>
      </c>
      <c r="F84" s="386">
        <v>0</v>
      </c>
      <c r="G84" s="385"/>
      <c r="H84" s="434">
        <v>0</v>
      </c>
      <c r="I84" s="386"/>
      <c r="J84" s="386"/>
      <c r="K84" s="386"/>
      <c r="L84" s="386"/>
      <c r="M84" s="386"/>
      <c r="N84" s="349"/>
    </row>
    <row r="85" spans="1:14" ht="12.75">
      <c r="A85" s="149" t="s">
        <v>191</v>
      </c>
      <c r="B85" s="392">
        <f t="shared" si="29"/>
        <v>49896</v>
      </c>
      <c r="C85" s="335">
        <f t="shared" si="26"/>
        <v>0</v>
      </c>
      <c r="D85" s="385">
        <v>0</v>
      </c>
      <c r="E85" s="434">
        <v>0</v>
      </c>
      <c r="F85" s="386">
        <v>0</v>
      </c>
      <c r="G85" s="385"/>
      <c r="H85" s="434"/>
      <c r="I85" s="386"/>
      <c r="J85" s="386">
        <v>0</v>
      </c>
      <c r="K85" s="386">
        <v>49896</v>
      </c>
      <c r="L85" s="386">
        <v>0</v>
      </c>
      <c r="M85" s="386"/>
      <c r="N85" s="349"/>
    </row>
    <row r="86" spans="1:14" ht="12.75">
      <c r="A86" s="149" t="s">
        <v>193</v>
      </c>
      <c r="B86" s="392">
        <f t="shared" si="29"/>
        <v>-5000</v>
      </c>
      <c r="C86" s="335">
        <f t="shared" si="26"/>
        <v>0</v>
      </c>
      <c r="D86" s="385">
        <v>0</v>
      </c>
      <c r="E86" s="434">
        <v>0</v>
      </c>
      <c r="F86" s="386"/>
      <c r="G86" s="385"/>
      <c r="H86" s="434"/>
      <c r="I86" s="386"/>
      <c r="J86" s="386"/>
      <c r="K86" s="386"/>
      <c r="L86" s="386">
        <v>-5000</v>
      </c>
      <c r="M86" s="386"/>
      <c r="N86" s="349"/>
    </row>
    <row r="87" spans="1:14" ht="12.75">
      <c r="A87" s="149" t="s">
        <v>195</v>
      </c>
      <c r="B87" s="392">
        <f t="shared" si="29"/>
        <v>108022</v>
      </c>
      <c r="C87" s="335">
        <f t="shared" si="26"/>
        <v>22</v>
      </c>
      <c r="D87" s="385">
        <v>0</v>
      </c>
      <c r="E87" s="434">
        <v>0</v>
      </c>
      <c r="F87" s="386">
        <v>0</v>
      </c>
      <c r="G87" s="385"/>
      <c r="H87" s="434"/>
      <c r="I87" s="386"/>
      <c r="J87" s="386"/>
      <c r="K87" s="386"/>
      <c r="L87" s="386">
        <v>108000</v>
      </c>
      <c r="M87" s="386"/>
      <c r="N87" s="349"/>
    </row>
    <row r="88" spans="1:14" ht="12.75">
      <c r="A88" s="149" t="s">
        <v>233</v>
      </c>
      <c r="B88" s="392">
        <f t="shared" si="29"/>
        <v>40716</v>
      </c>
      <c r="C88" s="335">
        <f t="shared" si="26"/>
        <v>0</v>
      </c>
      <c r="D88" s="385">
        <v>0</v>
      </c>
      <c r="E88" s="434">
        <v>0</v>
      </c>
      <c r="F88" s="386">
        <v>0</v>
      </c>
      <c r="G88" s="385"/>
      <c r="H88" s="434">
        <v>50000</v>
      </c>
      <c r="I88" s="386"/>
      <c r="J88" s="386">
        <v>-9284</v>
      </c>
      <c r="K88" s="386"/>
      <c r="L88" s="386"/>
      <c r="M88" s="386"/>
      <c r="N88" s="349"/>
    </row>
    <row r="89" spans="1:14" ht="13.5" thickBot="1">
      <c r="A89" s="159" t="s">
        <v>234</v>
      </c>
      <c r="B89" s="393">
        <f>SUM(B83:B88)</f>
        <v>723039</v>
      </c>
      <c r="C89" s="342">
        <f aca="true" t="shared" si="30" ref="C89:N89">SUM(C83:C88)</f>
        <v>-18</v>
      </c>
      <c r="D89" s="387">
        <f t="shared" si="30"/>
        <v>-20000</v>
      </c>
      <c r="E89" s="433">
        <f t="shared" si="30"/>
        <v>549445</v>
      </c>
      <c r="F89" s="388">
        <f t="shared" si="30"/>
        <v>0</v>
      </c>
      <c r="G89" s="387">
        <f t="shared" si="30"/>
        <v>0</v>
      </c>
      <c r="H89" s="433">
        <f t="shared" si="30"/>
        <v>50000</v>
      </c>
      <c r="I89" s="388">
        <f t="shared" si="30"/>
        <v>0</v>
      </c>
      <c r="J89" s="388">
        <f t="shared" si="30"/>
        <v>-9284</v>
      </c>
      <c r="K89" s="388">
        <f t="shared" si="30"/>
        <v>49896</v>
      </c>
      <c r="L89" s="388">
        <f t="shared" si="30"/>
        <v>103000</v>
      </c>
      <c r="M89" s="388">
        <f t="shared" si="30"/>
        <v>0</v>
      </c>
      <c r="N89" s="350">
        <f t="shared" si="30"/>
        <v>0</v>
      </c>
    </row>
    <row r="90" spans="1:14" ht="13.5" thickTop="1">
      <c r="A90" s="334"/>
      <c r="B90" s="394"/>
      <c r="C90" s="336"/>
      <c r="D90" s="389">
        <f>D25</f>
        <v>0</v>
      </c>
      <c r="E90" s="435"/>
      <c r="F90" s="390"/>
      <c r="G90" s="389"/>
      <c r="H90" s="435"/>
      <c r="I90" s="390"/>
      <c r="J90" s="390"/>
      <c r="K90" s="390"/>
      <c r="L90" s="390"/>
      <c r="M90" s="390"/>
      <c r="N90" s="351"/>
    </row>
    <row r="91" spans="1:14" ht="12.75">
      <c r="A91" s="334"/>
      <c r="B91" s="394"/>
      <c r="C91" s="336"/>
      <c r="D91" s="389"/>
      <c r="E91" s="435"/>
      <c r="F91" s="390"/>
      <c r="G91" s="389"/>
      <c r="H91" s="435"/>
      <c r="I91" s="390"/>
      <c r="J91" s="390"/>
      <c r="K91" s="390"/>
      <c r="L91" s="390"/>
      <c r="M91" s="390"/>
      <c r="N91" s="351"/>
    </row>
    <row r="92" spans="1:14" ht="13.5" thickBot="1">
      <c r="A92" s="338" t="s">
        <v>273</v>
      </c>
      <c r="B92" s="441">
        <f aca="true" t="shared" si="31" ref="B92:N92">SUM(B89,B82,B77,B73)</f>
        <v>1230159</v>
      </c>
      <c r="C92" s="344">
        <f t="shared" si="31"/>
        <v>-61</v>
      </c>
      <c r="D92" s="442">
        <f t="shared" si="31"/>
        <v>-20000</v>
      </c>
      <c r="E92" s="443">
        <f t="shared" si="31"/>
        <v>549445</v>
      </c>
      <c r="F92" s="444">
        <f t="shared" si="31"/>
        <v>106984</v>
      </c>
      <c r="G92" s="442">
        <f t="shared" si="31"/>
        <v>90000</v>
      </c>
      <c r="H92" s="443">
        <f t="shared" si="31"/>
        <v>82319</v>
      </c>
      <c r="I92" s="444">
        <f t="shared" si="31"/>
        <v>131000</v>
      </c>
      <c r="J92" s="444">
        <f t="shared" si="31"/>
        <v>-9284</v>
      </c>
      <c r="K92" s="444">
        <f t="shared" si="31"/>
        <v>99756</v>
      </c>
      <c r="L92" s="444">
        <f t="shared" si="31"/>
        <v>0</v>
      </c>
      <c r="M92" s="444">
        <f t="shared" si="31"/>
        <v>200000</v>
      </c>
      <c r="N92" s="352">
        <f t="shared" si="31"/>
        <v>0</v>
      </c>
    </row>
    <row r="93" spans="1:14" ht="12.75">
      <c r="A93" s="334"/>
      <c r="B93" s="131"/>
      <c r="C93" s="336"/>
      <c r="D93" s="337"/>
      <c r="E93" s="343"/>
      <c r="F93" s="337"/>
      <c r="G93" s="337"/>
      <c r="H93" s="337"/>
      <c r="I93" s="337"/>
      <c r="J93" s="337"/>
      <c r="K93" s="337"/>
      <c r="L93" s="337"/>
      <c r="M93" s="337"/>
      <c r="N93" s="345"/>
    </row>
    <row r="94" spans="1:14" ht="13.5" thickBot="1">
      <c r="A94" s="339"/>
      <c r="B94" s="340"/>
      <c r="C94" s="341"/>
      <c r="D94" s="346"/>
      <c r="E94" s="347"/>
      <c r="F94" s="346"/>
      <c r="G94" s="346"/>
      <c r="H94" s="346"/>
      <c r="I94" s="346"/>
      <c r="J94" s="346"/>
      <c r="K94" s="346"/>
      <c r="L94" s="346"/>
      <c r="M94" s="346"/>
      <c r="N94" s="348"/>
    </row>
  </sheetData>
  <sheetProtection selectLockedCells="1"/>
  <mergeCells count="1">
    <mergeCell ref="D69:J69"/>
  </mergeCells>
  <printOptions horizontalCentered="1" verticalCentered="1"/>
  <pageMargins left="0.15748031496062992" right="0.15748031496062992" top="0.1968503937007874" bottom="0.1968503937007874" header="0.11811023622047245" footer="0.11811023622047245"/>
  <pageSetup fitToHeight="1" fitToWidth="1" horizontalDpi="600" verticalDpi="600" orientation="landscape" paperSize="9" scale="65" r:id="rId3"/>
  <headerFooter alignWithMargins="0">
    <oddHeader>&amp;R&amp;"Arial,Bold"&amp;12Appendix 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Appendix F - Appendix 1 GF Outturn</dc:title>
  <dc:subject/>
  <dc:creator>Oxford City Council</dc:creator>
  <cp:keywords>Council meetings;Government, politics and public administration; Local government; Decision making; Council meetings;</cp:keywords>
  <dc:description/>
  <cp:lastModifiedBy>lstock</cp:lastModifiedBy>
  <cp:lastPrinted>2012-11-27T12:06:53Z</cp:lastPrinted>
  <dcterms:created xsi:type="dcterms:W3CDTF">2002-08-01T08:37:35Z</dcterms:created>
  <dcterms:modified xsi:type="dcterms:W3CDTF">2012-11-27T12:07:11Z</dcterms:modified>
  <cp:category/>
  <cp:version/>
  <cp:contentType/>
  <cp:contentStatus/>
</cp:coreProperties>
</file>